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/>
  <mc:AlternateContent xmlns:mc="http://schemas.openxmlformats.org/markup-compatibility/2006">
    <mc:Choice Requires="x15">
      <x15ac:absPath xmlns:x15ac="http://schemas.microsoft.com/office/spreadsheetml/2010/11/ac" url="https://d.docs.live.net/f7edfa4401ee172d/Profissional/01-ORC/2021/03-SENEMIG-Valença-Mercado do Peixe/02-Quantitativos/03-Fundação e Estrutura/"/>
    </mc:Choice>
  </mc:AlternateContent>
  <xr:revisionPtr revIDLastSave="3087" documentId="13_ncr:1_{9E77DA59-4C7D-404F-A0E4-53B5D0BD67AE}" xr6:coauthVersionLast="46" xr6:coauthVersionMax="46" xr10:uidLastSave="{E41C31A3-446F-43EF-86A6-7800E52D50E0}"/>
  <bookViews>
    <workbookView xWindow="-120" yWindow="-120" windowWidth="27870" windowHeight="16440" tabRatio="941" activeTab="7" xr2:uid="{00000000-000D-0000-FFFF-FFFF00000000}"/>
  </bookViews>
  <sheets>
    <sheet name="MC-FR" sheetId="44" r:id="rId1"/>
    <sheet name="MC-INF-BE" sheetId="77" r:id="rId2"/>
    <sheet name="MC-INF-BLD" sheetId="66" r:id="rId3"/>
    <sheet name="MC-INF-PIS" sheetId="71" r:id="rId4"/>
    <sheet name="MC-SUP-PIL" sheetId="55" r:id="rId5"/>
    <sheet name="MC-SUP-VIG" sheetId="73" r:id="rId6"/>
    <sheet name="MC-SUP-LAJ" sheetId="74" r:id="rId7"/>
    <sheet name="MC-AR" sheetId="68" r:id="rId8"/>
    <sheet name="Escadas" sheetId="26" state="hidden" r:id="rId9"/>
  </sheets>
  <definedNames>
    <definedName name="_xlnm.Print_Area" localSheetId="7">'MC-AR'!$A$2:$Z$126</definedName>
    <definedName name="_xlnm.Print_Area" localSheetId="0">'MC-FR'!$A$1:$K$49</definedName>
    <definedName name="_xlnm.Print_Area" localSheetId="1">'MC-INF-BE'!$A$1:$AE$26</definedName>
    <definedName name="_xlnm.Print_Area" localSheetId="2">'MC-INF-BLD'!$A$1:$V$186</definedName>
    <definedName name="_xlnm.Print_Area" localSheetId="3">'MC-INF-PIS'!$A$1:$O$36</definedName>
    <definedName name="_xlnm.Print_Area" localSheetId="6">'MC-SUP-LAJ'!$A$1:$Z$236</definedName>
    <definedName name="_xlnm.Print_Area" localSheetId="4">'MC-SUP-PIL'!$A$1:$AG$43</definedName>
    <definedName name="_xlnm.Print_Area" localSheetId="5">'MC-SUP-VIG'!$A$1:$Q$89</definedName>
    <definedName name="SERVICOS">#REF!</definedName>
    <definedName name="_xlnm.Print_Titles" localSheetId="7">'MC-AR'!$2:$5</definedName>
    <definedName name="_xlnm.Print_Titles" localSheetId="1">'MC-INF-BE'!#REF!</definedName>
    <definedName name="_xlnm.Print_Titles" localSheetId="2">'MC-INF-BLD'!$5:$11</definedName>
    <definedName name="_xlnm.Print_Titles" localSheetId="3">'MC-INF-PIS'!$5:$12</definedName>
    <definedName name="_xlnm.Print_Titles" localSheetId="6">'MC-SUP-LAJ'!$1:$14</definedName>
    <definedName name="_xlnm.Print_Titles" localSheetId="4">'MC-SUP-PIL'!$1:$13</definedName>
    <definedName name="_xlnm.Print_Titles" localSheetId="5">'MC-SUP-VIG'!$1:$11</definedName>
    <definedName name="Z_D7046ED7_7590_4FDF_832D_7BADF9A98A66_.wvu.Cols" localSheetId="7" hidden="1">'MC-AR'!$AD:$AG</definedName>
    <definedName name="Z_D7046ED7_7590_4FDF_832D_7BADF9A98A66_.wvu.PrintArea" localSheetId="7" hidden="1">'MC-AR'!$A$2:$Z$134</definedName>
    <definedName name="Z_D7046ED7_7590_4FDF_832D_7BADF9A98A66_.wvu.PrintTitles" localSheetId="7" hidden="1">'MC-AR'!$2:$5</definedName>
    <definedName name="Z_D7046ED7_7590_4FDF_832D_7BADF9A98A66_.wvu.Rows" localSheetId="7" hidden="1">'MC-AR'!#REF!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9" i="73" l="1"/>
  <c r="L75" i="73"/>
  <c r="K75" i="73"/>
  <c r="M70" i="73"/>
  <c r="M71" i="73"/>
  <c r="M72" i="73"/>
  <c r="M73" i="73"/>
  <c r="M74" i="73"/>
  <c r="M75" i="73"/>
  <c r="M76" i="73"/>
  <c r="M77" i="73"/>
  <c r="M78" i="73"/>
  <c r="M79" i="73"/>
  <c r="M80" i="73"/>
  <c r="M81" i="73"/>
  <c r="M82" i="73"/>
  <c r="M83" i="73"/>
  <c r="M84" i="73"/>
  <c r="M85" i="73"/>
  <c r="M86" i="73"/>
  <c r="L67" i="73"/>
  <c r="K67" i="73"/>
  <c r="L65" i="73"/>
  <c r="L49" i="73"/>
  <c r="L31" i="73"/>
  <c r="L32" i="73"/>
  <c r="K33" i="73"/>
  <c r="L33" i="73"/>
  <c r="L34" i="73"/>
  <c r="L30" i="73"/>
  <c r="L28" i="73"/>
  <c r="K28" i="73"/>
  <c r="L27" i="73"/>
  <c r="L26" i="73"/>
  <c r="K26" i="73"/>
  <c r="L25" i="73"/>
  <c r="L24" i="73"/>
  <c r="L23" i="73"/>
  <c r="L22" i="73"/>
  <c r="L21" i="73"/>
  <c r="L20" i="73"/>
  <c r="L18" i="73"/>
  <c r="L17" i="73"/>
  <c r="L15" i="73"/>
  <c r="L14" i="73"/>
  <c r="M13" i="73"/>
  <c r="M14" i="73"/>
  <c r="M15" i="73"/>
  <c r="M16" i="73"/>
  <c r="M17" i="73"/>
  <c r="M18" i="73"/>
  <c r="M19" i="73"/>
  <c r="M20" i="73"/>
  <c r="M21" i="73"/>
  <c r="M22" i="73"/>
  <c r="M23" i="73"/>
  <c r="M24" i="73"/>
  <c r="M25" i="73"/>
  <c r="M26" i="73"/>
  <c r="M27" i="73"/>
  <c r="M28" i="73"/>
  <c r="M29" i="73"/>
  <c r="M30" i="73"/>
  <c r="M31" i="73"/>
  <c r="M32" i="73"/>
  <c r="M33" i="73"/>
  <c r="M34" i="73"/>
  <c r="M35" i="73"/>
  <c r="M36" i="73"/>
  <c r="M37" i="73"/>
  <c r="M38" i="73"/>
  <c r="M39" i="73"/>
  <c r="M40" i="73"/>
  <c r="M41" i="73"/>
  <c r="M42" i="73"/>
  <c r="M43" i="73"/>
  <c r="M44" i="73"/>
  <c r="M45" i="73"/>
  <c r="M46" i="73"/>
  <c r="M47" i="73"/>
  <c r="M48" i="73"/>
  <c r="M49" i="73"/>
  <c r="M50" i="73"/>
  <c r="M51" i="73"/>
  <c r="M52" i="73"/>
  <c r="M53" i="73"/>
  <c r="M54" i="73"/>
  <c r="M55" i="73"/>
  <c r="M56" i="73"/>
  <c r="M57" i="73"/>
  <c r="M58" i="73"/>
  <c r="M59" i="73"/>
  <c r="M60" i="73"/>
  <c r="M61" i="73"/>
  <c r="M62" i="73"/>
  <c r="M63" i="73"/>
  <c r="M64" i="73"/>
  <c r="M65" i="73"/>
  <c r="M66" i="73"/>
  <c r="M67" i="73"/>
  <c r="M68" i="73"/>
  <c r="M69" i="73"/>
  <c r="M12" i="73"/>
  <c r="L12" i="73"/>
  <c r="J14" i="71"/>
  <c r="L14" i="71"/>
  <c r="M14" i="71"/>
  <c r="O14" i="71"/>
  <c r="N14" i="71" s="1"/>
  <c r="J15" i="71"/>
  <c r="L15" i="71"/>
  <c r="M15" i="71"/>
  <c r="O15" i="71"/>
  <c r="N15" i="71" s="1"/>
  <c r="J16" i="71"/>
  <c r="L16" i="71"/>
  <c r="M16" i="71"/>
  <c r="O16" i="71"/>
  <c r="N16" i="71" s="1"/>
  <c r="J17" i="71"/>
  <c r="L17" i="71"/>
  <c r="M17" i="71"/>
  <c r="O17" i="71"/>
  <c r="N17" i="71" s="1"/>
  <c r="J18" i="71"/>
  <c r="L18" i="71"/>
  <c r="M18" i="71"/>
  <c r="O18" i="71"/>
  <c r="N18" i="71" s="1"/>
  <c r="J19" i="71"/>
  <c r="L19" i="71"/>
  <c r="M19" i="71"/>
  <c r="O19" i="71"/>
  <c r="N19" i="71" s="1"/>
  <c r="J20" i="71"/>
  <c r="L20" i="71"/>
  <c r="M20" i="71"/>
  <c r="O20" i="71"/>
  <c r="N20" i="71" s="1"/>
  <c r="J21" i="71"/>
  <c r="L21" i="71"/>
  <c r="M21" i="71"/>
  <c r="O21" i="71"/>
  <c r="N21" i="71" s="1"/>
  <c r="J22" i="71"/>
  <c r="L22" i="71"/>
  <c r="M22" i="71"/>
  <c r="O22" i="71"/>
  <c r="N22" i="71" s="1"/>
  <c r="J23" i="71"/>
  <c r="L23" i="71"/>
  <c r="M23" i="71"/>
  <c r="O23" i="71"/>
  <c r="N23" i="71" s="1"/>
  <c r="J24" i="71"/>
  <c r="L24" i="71"/>
  <c r="M24" i="71"/>
  <c r="O24" i="71"/>
  <c r="N24" i="71" s="1"/>
  <c r="J25" i="71"/>
  <c r="L25" i="71"/>
  <c r="M25" i="71"/>
  <c r="O25" i="71"/>
  <c r="N25" i="71" s="1"/>
  <c r="J26" i="71"/>
  <c r="L26" i="71"/>
  <c r="M26" i="71"/>
  <c r="O26" i="71"/>
  <c r="N26" i="71" s="1"/>
  <c r="J27" i="71"/>
  <c r="L27" i="71"/>
  <c r="M27" i="71"/>
  <c r="O27" i="71"/>
  <c r="N27" i="71" s="1"/>
  <c r="J28" i="71"/>
  <c r="L28" i="71"/>
  <c r="M28" i="71"/>
  <c r="O28" i="71"/>
  <c r="N28" i="71" s="1"/>
  <c r="J29" i="71"/>
  <c r="L29" i="71"/>
  <c r="M29" i="71"/>
  <c r="O29" i="71"/>
  <c r="N29" i="71" s="1"/>
  <c r="J30" i="71"/>
  <c r="L30" i="71"/>
  <c r="M30" i="71"/>
  <c r="O30" i="71"/>
  <c r="N30" i="71" s="1"/>
  <c r="J31" i="71"/>
  <c r="L31" i="71"/>
  <c r="M31" i="71"/>
  <c r="O31" i="71"/>
  <c r="N31" i="71" s="1"/>
  <c r="M13" i="71"/>
  <c r="J13" i="71"/>
  <c r="Y13" i="77"/>
  <c r="Z13" i="77" s="1"/>
  <c r="W13" i="77"/>
  <c r="H13" i="77"/>
  <c r="K13" i="77" s="1"/>
  <c r="G13" i="77"/>
  <c r="N13" i="77" s="1"/>
  <c r="H14" i="77"/>
  <c r="H12" i="77"/>
  <c r="L32" i="71"/>
  <c r="L33" i="71"/>
  <c r="L34" i="71"/>
  <c r="L13" i="71"/>
  <c r="J32" i="71"/>
  <c r="M32" i="71"/>
  <c r="O32" i="71"/>
  <c r="N32" i="71" s="1"/>
  <c r="J33" i="71"/>
  <c r="M33" i="71"/>
  <c r="O33" i="71"/>
  <c r="N33" i="71" s="1"/>
  <c r="J34" i="71"/>
  <c r="M34" i="71"/>
  <c r="O34" i="71"/>
  <c r="N34" i="71" s="1"/>
  <c r="J35" i="71"/>
  <c r="M35" i="71"/>
  <c r="O35" i="71"/>
  <c r="N35" i="71" s="1"/>
  <c r="O13" i="71"/>
  <c r="N13" i="66"/>
  <c r="O13" i="66"/>
  <c r="P13" i="66"/>
  <c r="Q13" i="66" s="1"/>
  <c r="R13" i="66"/>
  <c r="N14" i="66"/>
  <c r="O14" i="66"/>
  <c r="P14" i="66"/>
  <c r="Q14" i="66" s="1"/>
  <c r="R14" i="66"/>
  <c r="N15" i="66"/>
  <c r="O15" i="66"/>
  <c r="P15" i="66"/>
  <c r="Q15" i="66" s="1"/>
  <c r="R15" i="66"/>
  <c r="N16" i="66"/>
  <c r="O16" i="66"/>
  <c r="P16" i="66"/>
  <c r="Q16" i="66" s="1"/>
  <c r="R16" i="66"/>
  <c r="S16" i="66" s="1"/>
  <c r="N17" i="66"/>
  <c r="O17" i="66"/>
  <c r="P17" i="66"/>
  <c r="Q17" i="66" s="1"/>
  <c r="R17" i="66"/>
  <c r="N18" i="66"/>
  <c r="O18" i="66"/>
  <c r="P18" i="66"/>
  <c r="Q18" i="66" s="1"/>
  <c r="R18" i="66"/>
  <c r="N19" i="66"/>
  <c r="O19" i="66"/>
  <c r="P19" i="66"/>
  <c r="Q19" i="66" s="1"/>
  <c r="R19" i="66"/>
  <c r="N20" i="66"/>
  <c r="O20" i="66"/>
  <c r="P20" i="66"/>
  <c r="Q20" i="66" s="1"/>
  <c r="R20" i="66"/>
  <c r="N21" i="66"/>
  <c r="O21" i="66"/>
  <c r="P21" i="66"/>
  <c r="Q21" i="66" s="1"/>
  <c r="R21" i="66"/>
  <c r="N22" i="66"/>
  <c r="O22" i="66"/>
  <c r="P22" i="66"/>
  <c r="Q22" i="66" s="1"/>
  <c r="R22" i="66"/>
  <c r="N23" i="66"/>
  <c r="O23" i="66"/>
  <c r="P23" i="66"/>
  <c r="Q23" i="66" s="1"/>
  <c r="R23" i="66"/>
  <c r="N24" i="66"/>
  <c r="O24" i="66"/>
  <c r="P24" i="66"/>
  <c r="Q24" i="66" s="1"/>
  <c r="R24" i="66"/>
  <c r="N25" i="66"/>
  <c r="O25" i="66"/>
  <c r="P25" i="66"/>
  <c r="Q25" i="66" s="1"/>
  <c r="R25" i="66"/>
  <c r="N26" i="66"/>
  <c r="O26" i="66"/>
  <c r="P26" i="66"/>
  <c r="Q26" i="66" s="1"/>
  <c r="R26" i="66"/>
  <c r="N27" i="66"/>
  <c r="O27" i="66"/>
  <c r="P27" i="66"/>
  <c r="Q27" i="66" s="1"/>
  <c r="R27" i="66"/>
  <c r="N28" i="66"/>
  <c r="O28" i="66"/>
  <c r="P28" i="66"/>
  <c r="Q28" i="66" s="1"/>
  <c r="R28" i="66"/>
  <c r="N29" i="66"/>
  <c r="O29" i="66"/>
  <c r="P29" i="66"/>
  <c r="Q29" i="66" s="1"/>
  <c r="R29" i="66"/>
  <c r="N30" i="66"/>
  <c r="O30" i="66"/>
  <c r="P30" i="66"/>
  <c r="Q30" i="66" s="1"/>
  <c r="R30" i="66"/>
  <c r="N31" i="66"/>
  <c r="O31" i="66"/>
  <c r="P31" i="66"/>
  <c r="Q31" i="66" s="1"/>
  <c r="R31" i="66"/>
  <c r="N32" i="66"/>
  <c r="O32" i="66"/>
  <c r="P32" i="66"/>
  <c r="Q32" i="66" s="1"/>
  <c r="R32" i="66"/>
  <c r="N33" i="66"/>
  <c r="O33" i="66"/>
  <c r="P33" i="66"/>
  <c r="Q33" i="66" s="1"/>
  <c r="R33" i="66"/>
  <c r="G14" i="77"/>
  <c r="W14" i="77"/>
  <c r="W12" i="77"/>
  <c r="G12" i="77"/>
  <c r="J13" i="77" l="1"/>
  <c r="O13" i="77" s="1"/>
  <c r="P13" i="77" s="1"/>
  <c r="M13" i="77"/>
  <c r="S30" i="66"/>
  <c r="T30" i="66" s="1"/>
  <c r="U30" i="66" s="1"/>
  <c r="S23" i="66"/>
  <c r="T23" i="66" s="1"/>
  <c r="U23" i="66" s="1"/>
  <c r="S14" i="66"/>
  <c r="T14" i="66" s="1"/>
  <c r="V14" i="66" s="1"/>
  <c r="S13" i="66"/>
  <c r="T13" i="66" s="1"/>
  <c r="V13" i="66" s="1"/>
  <c r="S25" i="66"/>
  <c r="T25" i="66" s="1"/>
  <c r="S22" i="66"/>
  <c r="T22" i="66" s="1"/>
  <c r="S15" i="66"/>
  <c r="T15" i="66" s="1"/>
  <c r="U15" i="66" s="1"/>
  <c r="Q13" i="77"/>
  <c r="R13" i="77" s="1"/>
  <c r="S31" i="66"/>
  <c r="T31" i="66" s="1"/>
  <c r="U31" i="66" s="1"/>
  <c r="S28" i="66"/>
  <c r="T28" i="66" s="1"/>
  <c r="S17" i="66"/>
  <c r="T17" i="66" s="1"/>
  <c r="S32" i="66"/>
  <c r="T32" i="66" s="1"/>
  <c r="U32" i="66" s="1"/>
  <c r="S29" i="66"/>
  <c r="T29" i="66" s="1"/>
  <c r="U29" i="66" s="1"/>
  <c r="S26" i="66"/>
  <c r="T26" i="66" s="1"/>
  <c r="U26" i="66" s="1"/>
  <c r="S19" i="66"/>
  <c r="T19" i="66" s="1"/>
  <c r="V19" i="66" s="1"/>
  <c r="S24" i="66"/>
  <c r="T24" i="66" s="1"/>
  <c r="U24" i="66" s="1"/>
  <c r="L11" i="71"/>
  <c r="S33" i="66"/>
  <c r="T33" i="66" s="1"/>
  <c r="S27" i="66"/>
  <c r="T27" i="66" s="1"/>
  <c r="V27" i="66" s="1"/>
  <c r="S20" i="66"/>
  <c r="T20" i="66" s="1"/>
  <c r="S21" i="66"/>
  <c r="T21" i="66" s="1"/>
  <c r="U21" i="66" s="1"/>
  <c r="S18" i="66"/>
  <c r="T18" i="66" s="1"/>
  <c r="U18" i="66" s="1"/>
  <c r="T16" i="66"/>
  <c r="U16" i="66" s="1"/>
  <c r="Z15" i="74"/>
  <c r="N15" i="74"/>
  <c r="O15" i="74"/>
  <c r="P15" i="74"/>
  <c r="R15" i="74"/>
  <c r="S15" i="74"/>
  <c r="U15" i="74"/>
  <c r="V15" i="74"/>
  <c r="W15" i="74"/>
  <c r="X15" i="74"/>
  <c r="Y15" i="74"/>
  <c r="V31" i="66" l="1"/>
  <c r="V21" i="66"/>
  <c r="V15" i="66"/>
  <c r="U14" i="66"/>
  <c r="U13" i="66"/>
  <c r="V32" i="66"/>
  <c r="V18" i="66"/>
  <c r="V29" i="66"/>
  <c r="V23" i="66"/>
  <c r="U19" i="66"/>
  <c r="V22" i="66"/>
  <c r="U22" i="66"/>
  <c r="V30" i="66"/>
  <c r="V26" i="66"/>
  <c r="U27" i="66"/>
  <c r="V24" i="66"/>
  <c r="V16" i="66"/>
  <c r="U33" i="66"/>
  <c r="V33" i="66"/>
  <c r="U28" i="66"/>
  <c r="V28" i="66"/>
  <c r="U25" i="66"/>
  <c r="V25" i="66"/>
  <c r="U20" i="66"/>
  <c r="V20" i="66"/>
  <c r="U17" i="66"/>
  <c r="V17" i="66"/>
  <c r="U37" i="74"/>
  <c r="Q87" i="73" l="1"/>
  <c r="P87" i="73"/>
  <c r="Q86" i="73"/>
  <c r="P86" i="73"/>
  <c r="Q85" i="73"/>
  <c r="P85" i="73"/>
  <c r="Q84" i="73"/>
  <c r="P84" i="73"/>
  <c r="Q83" i="73"/>
  <c r="P83" i="73"/>
  <c r="Q82" i="73"/>
  <c r="P82" i="73"/>
  <c r="Q81" i="73"/>
  <c r="P81" i="73"/>
  <c r="Q80" i="73"/>
  <c r="P80" i="73"/>
  <c r="Q79" i="73"/>
  <c r="P79" i="73"/>
  <c r="Q78" i="73"/>
  <c r="P78" i="73"/>
  <c r="Q77" i="73"/>
  <c r="P77" i="73"/>
  <c r="Q76" i="73"/>
  <c r="P76" i="73"/>
  <c r="Q75" i="73"/>
  <c r="P75" i="73"/>
  <c r="Q74" i="73"/>
  <c r="P74" i="73"/>
  <c r="Q73" i="73"/>
  <c r="P73" i="73"/>
  <c r="Q72" i="73"/>
  <c r="P72" i="73"/>
  <c r="Q71" i="73"/>
  <c r="P71" i="73"/>
  <c r="Q70" i="73"/>
  <c r="P70" i="73"/>
  <c r="Q69" i="73"/>
  <c r="P69" i="73"/>
  <c r="Q68" i="73"/>
  <c r="P68" i="73"/>
  <c r="Q67" i="73"/>
  <c r="P67" i="73"/>
  <c r="Q66" i="73"/>
  <c r="Y16" i="74" l="1"/>
  <c r="X16" i="74"/>
  <c r="W16" i="74"/>
  <c r="V16" i="74"/>
  <c r="U16" i="74"/>
  <c r="S16" i="74"/>
  <c r="R16" i="74"/>
  <c r="P16" i="74"/>
  <c r="O16" i="74"/>
  <c r="N16" i="74"/>
  <c r="Z16" i="74"/>
  <c r="N13" i="71"/>
  <c r="Y12" i="77" l="1"/>
  <c r="Z12" i="77" s="1"/>
  <c r="AE14" i="77"/>
  <c r="AD14" i="77"/>
  <c r="N14" i="77"/>
  <c r="J14" i="77"/>
  <c r="K14" i="77"/>
  <c r="M14" i="77"/>
  <c r="AC12" i="77"/>
  <c r="M12" i="77"/>
  <c r="N12" i="77"/>
  <c r="K12" i="77"/>
  <c r="J12" i="77"/>
  <c r="AD12" i="77" l="1"/>
  <c r="Y14" i="77"/>
  <c r="Z14" i="77" s="1"/>
  <c r="Z10" i="77" s="1"/>
  <c r="F19" i="77" s="1"/>
  <c r="O12" i="77"/>
  <c r="P12" i="77" s="1"/>
  <c r="Q12" i="77"/>
  <c r="F20" i="77" l="1"/>
  <c r="AE12" i="77"/>
  <c r="J10" i="77"/>
  <c r="M10" i="77"/>
  <c r="N10" i="77"/>
  <c r="K10" i="77"/>
  <c r="Q14" i="77"/>
  <c r="R14" i="77" s="1"/>
  <c r="O14" i="77"/>
  <c r="R12" i="77"/>
  <c r="P14" i="77" l="1"/>
  <c r="P10" i="77" s="1"/>
  <c r="F18" i="77" s="1"/>
  <c r="O10" i="77"/>
  <c r="Q10" i="77"/>
  <c r="R10" i="77"/>
  <c r="F21" i="77" l="1"/>
  <c r="R181" i="66" l="1"/>
  <c r="P181" i="66"/>
  <c r="Q181" i="66" s="1"/>
  <c r="O181" i="66"/>
  <c r="N181" i="66"/>
  <c r="R180" i="66"/>
  <c r="P180" i="66"/>
  <c r="Q180" i="66" s="1"/>
  <c r="O180" i="66"/>
  <c r="N180" i="66"/>
  <c r="R179" i="66"/>
  <c r="P179" i="66"/>
  <c r="Q179" i="66" s="1"/>
  <c r="O179" i="66"/>
  <c r="N179" i="66"/>
  <c r="R178" i="66"/>
  <c r="P178" i="66"/>
  <c r="Q178" i="66" s="1"/>
  <c r="O178" i="66"/>
  <c r="N178" i="66"/>
  <c r="R177" i="66"/>
  <c r="P177" i="66"/>
  <c r="Q177" i="66" s="1"/>
  <c r="O177" i="66"/>
  <c r="N177" i="66"/>
  <c r="R176" i="66"/>
  <c r="P176" i="66"/>
  <c r="Q176" i="66" s="1"/>
  <c r="O176" i="66"/>
  <c r="N176" i="66"/>
  <c r="R175" i="66"/>
  <c r="P175" i="66"/>
  <c r="Q175" i="66" s="1"/>
  <c r="O175" i="66"/>
  <c r="N175" i="66"/>
  <c r="R174" i="66"/>
  <c r="P174" i="66"/>
  <c r="Q174" i="66" s="1"/>
  <c r="O174" i="66"/>
  <c r="N174" i="66"/>
  <c r="R173" i="66"/>
  <c r="P173" i="66"/>
  <c r="Q173" i="66" s="1"/>
  <c r="O173" i="66"/>
  <c r="N173" i="66"/>
  <c r="R172" i="66"/>
  <c r="P172" i="66"/>
  <c r="Q172" i="66" s="1"/>
  <c r="O172" i="66"/>
  <c r="N172" i="66"/>
  <c r="R171" i="66"/>
  <c r="P171" i="66"/>
  <c r="Q171" i="66" s="1"/>
  <c r="O171" i="66"/>
  <c r="N171" i="66"/>
  <c r="R170" i="66"/>
  <c r="P170" i="66"/>
  <c r="Q170" i="66" s="1"/>
  <c r="O170" i="66"/>
  <c r="N170" i="66"/>
  <c r="R169" i="66"/>
  <c r="P169" i="66"/>
  <c r="Q169" i="66" s="1"/>
  <c r="O169" i="66"/>
  <c r="N169" i="66"/>
  <c r="R168" i="66"/>
  <c r="P168" i="66"/>
  <c r="Q168" i="66" s="1"/>
  <c r="O168" i="66"/>
  <c r="N168" i="66"/>
  <c r="R167" i="66"/>
  <c r="P167" i="66"/>
  <c r="Q167" i="66" s="1"/>
  <c r="O167" i="66"/>
  <c r="N167" i="66"/>
  <c r="R166" i="66"/>
  <c r="P166" i="66"/>
  <c r="Q166" i="66" s="1"/>
  <c r="O166" i="66"/>
  <c r="N166" i="66"/>
  <c r="R165" i="66"/>
  <c r="P165" i="66"/>
  <c r="Q165" i="66" s="1"/>
  <c r="O165" i="66"/>
  <c r="N165" i="66"/>
  <c r="R164" i="66"/>
  <c r="P164" i="66"/>
  <c r="Q164" i="66" s="1"/>
  <c r="O164" i="66"/>
  <c r="N164" i="66"/>
  <c r="R163" i="66"/>
  <c r="P163" i="66"/>
  <c r="Q163" i="66" s="1"/>
  <c r="O163" i="66"/>
  <c r="N163" i="66"/>
  <c r="R162" i="66"/>
  <c r="P162" i="66"/>
  <c r="Q162" i="66" s="1"/>
  <c r="O162" i="66"/>
  <c r="N162" i="66"/>
  <c r="R161" i="66"/>
  <c r="P161" i="66"/>
  <c r="Q161" i="66" s="1"/>
  <c r="O161" i="66"/>
  <c r="N161" i="66"/>
  <c r="R160" i="66"/>
  <c r="P160" i="66"/>
  <c r="Q160" i="66" s="1"/>
  <c r="O160" i="66"/>
  <c r="N160" i="66"/>
  <c r="R159" i="66"/>
  <c r="P159" i="66"/>
  <c r="Q159" i="66" s="1"/>
  <c r="O159" i="66"/>
  <c r="N159" i="66"/>
  <c r="R158" i="66"/>
  <c r="P158" i="66"/>
  <c r="Q158" i="66" s="1"/>
  <c r="O158" i="66"/>
  <c r="N158" i="66"/>
  <c r="R157" i="66"/>
  <c r="P157" i="66"/>
  <c r="Q157" i="66" s="1"/>
  <c r="O157" i="66"/>
  <c r="N157" i="66"/>
  <c r="R156" i="66"/>
  <c r="P156" i="66"/>
  <c r="Q156" i="66" s="1"/>
  <c r="O156" i="66"/>
  <c r="N156" i="66"/>
  <c r="R155" i="66"/>
  <c r="P155" i="66"/>
  <c r="Q155" i="66" s="1"/>
  <c r="O155" i="66"/>
  <c r="N155" i="66"/>
  <c r="R154" i="66"/>
  <c r="P154" i="66"/>
  <c r="Q154" i="66" s="1"/>
  <c r="O154" i="66"/>
  <c r="N154" i="66"/>
  <c r="R153" i="66"/>
  <c r="P153" i="66"/>
  <c r="Q153" i="66" s="1"/>
  <c r="O153" i="66"/>
  <c r="N153" i="66"/>
  <c r="R152" i="66"/>
  <c r="P152" i="66"/>
  <c r="Q152" i="66" s="1"/>
  <c r="O152" i="66"/>
  <c r="N152" i="66"/>
  <c r="R151" i="66"/>
  <c r="P151" i="66"/>
  <c r="Q151" i="66" s="1"/>
  <c r="O151" i="66"/>
  <c r="N151" i="66"/>
  <c r="R150" i="66"/>
  <c r="P150" i="66"/>
  <c r="Q150" i="66" s="1"/>
  <c r="O150" i="66"/>
  <c r="N150" i="66"/>
  <c r="R149" i="66"/>
  <c r="P149" i="66"/>
  <c r="Q149" i="66" s="1"/>
  <c r="O149" i="66"/>
  <c r="N149" i="66"/>
  <c r="R148" i="66"/>
  <c r="P148" i="66"/>
  <c r="Q148" i="66" s="1"/>
  <c r="O148" i="66"/>
  <c r="N148" i="66"/>
  <c r="R147" i="66"/>
  <c r="P147" i="66"/>
  <c r="Q147" i="66" s="1"/>
  <c r="O147" i="66"/>
  <c r="N147" i="66"/>
  <c r="R146" i="66"/>
  <c r="P146" i="66"/>
  <c r="Q146" i="66" s="1"/>
  <c r="O146" i="66"/>
  <c r="N146" i="66"/>
  <c r="R145" i="66"/>
  <c r="P145" i="66"/>
  <c r="Q145" i="66" s="1"/>
  <c r="O145" i="66"/>
  <c r="N145" i="66"/>
  <c r="R144" i="66"/>
  <c r="P144" i="66"/>
  <c r="Q144" i="66" s="1"/>
  <c r="O144" i="66"/>
  <c r="N144" i="66"/>
  <c r="R143" i="66"/>
  <c r="P143" i="66"/>
  <c r="Q143" i="66" s="1"/>
  <c r="O143" i="66"/>
  <c r="N143" i="66"/>
  <c r="R142" i="66"/>
  <c r="P142" i="66"/>
  <c r="Q142" i="66" s="1"/>
  <c r="O142" i="66"/>
  <c r="N142" i="66"/>
  <c r="R141" i="66"/>
  <c r="P141" i="66"/>
  <c r="Q141" i="66" s="1"/>
  <c r="O141" i="66"/>
  <c r="N141" i="66"/>
  <c r="R140" i="66"/>
  <c r="P140" i="66"/>
  <c r="Q140" i="66" s="1"/>
  <c r="O140" i="66"/>
  <c r="N140" i="66"/>
  <c r="R139" i="66"/>
  <c r="P139" i="66"/>
  <c r="Q139" i="66" s="1"/>
  <c r="O139" i="66"/>
  <c r="N139" i="66"/>
  <c r="R138" i="66"/>
  <c r="P138" i="66"/>
  <c r="Q138" i="66" s="1"/>
  <c r="O138" i="66"/>
  <c r="N138" i="66"/>
  <c r="R137" i="66"/>
  <c r="P137" i="66"/>
  <c r="Q137" i="66" s="1"/>
  <c r="O137" i="66"/>
  <c r="N137" i="66"/>
  <c r="R136" i="66"/>
  <c r="P136" i="66"/>
  <c r="Q136" i="66" s="1"/>
  <c r="O136" i="66"/>
  <c r="N136" i="66"/>
  <c r="R135" i="66"/>
  <c r="P135" i="66"/>
  <c r="Q135" i="66" s="1"/>
  <c r="O135" i="66"/>
  <c r="N135" i="66"/>
  <c r="R134" i="66"/>
  <c r="P134" i="66"/>
  <c r="Q134" i="66" s="1"/>
  <c r="O134" i="66"/>
  <c r="N134" i="66"/>
  <c r="R133" i="66"/>
  <c r="P133" i="66"/>
  <c r="Q133" i="66" s="1"/>
  <c r="O133" i="66"/>
  <c r="N133" i="66"/>
  <c r="R132" i="66"/>
  <c r="P132" i="66"/>
  <c r="Q132" i="66" s="1"/>
  <c r="O132" i="66"/>
  <c r="N132" i="66"/>
  <c r="R131" i="66"/>
  <c r="P131" i="66"/>
  <c r="Q131" i="66" s="1"/>
  <c r="O131" i="66"/>
  <c r="N131" i="66"/>
  <c r="R130" i="66"/>
  <c r="P130" i="66"/>
  <c r="Q130" i="66" s="1"/>
  <c r="O130" i="66"/>
  <c r="N130" i="66"/>
  <c r="R129" i="66"/>
  <c r="P129" i="66"/>
  <c r="Q129" i="66" s="1"/>
  <c r="O129" i="66"/>
  <c r="N129" i="66"/>
  <c r="R128" i="66"/>
  <c r="P128" i="66"/>
  <c r="Q128" i="66" s="1"/>
  <c r="O128" i="66"/>
  <c r="N128" i="66"/>
  <c r="R127" i="66"/>
  <c r="P127" i="66"/>
  <c r="Q127" i="66" s="1"/>
  <c r="O127" i="66"/>
  <c r="N127" i="66"/>
  <c r="R126" i="66"/>
  <c r="P126" i="66"/>
  <c r="Q126" i="66" s="1"/>
  <c r="O126" i="66"/>
  <c r="N126" i="66"/>
  <c r="R125" i="66"/>
  <c r="P125" i="66"/>
  <c r="Q125" i="66" s="1"/>
  <c r="O125" i="66"/>
  <c r="N125" i="66"/>
  <c r="R124" i="66"/>
  <c r="P124" i="66"/>
  <c r="Q124" i="66" s="1"/>
  <c r="O124" i="66"/>
  <c r="N124" i="66"/>
  <c r="R123" i="66"/>
  <c r="P123" i="66"/>
  <c r="Q123" i="66" s="1"/>
  <c r="O123" i="66"/>
  <c r="N123" i="66"/>
  <c r="R122" i="66"/>
  <c r="P122" i="66"/>
  <c r="Q122" i="66" s="1"/>
  <c r="O122" i="66"/>
  <c r="N122" i="66"/>
  <c r="R121" i="66"/>
  <c r="P121" i="66"/>
  <c r="Q121" i="66" s="1"/>
  <c r="O121" i="66"/>
  <c r="N121" i="66"/>
  <c r="R120" i="66"/>
  <c r="P120" i="66"/>
  <c r="Q120" i="66" s="1"/>
  <c r="O120" i="66"/>
  <c r="N120" i="66"/>
  <c r="R119" i="66"/>
  <c r="P119" i="66"/>
  <c r="Q119" i="66" s="1"/>
  <c r="O119" i="66"/>
  <c r="N119" i="66"/>
  <c r="R118" i="66"/>
  <c r="P118" i="66"/>
  <c r="Q118" i="66" s="1"/>
  <c r="O118" i="66"/>
  <c r="N118" i="66"/>
  <c r="R117" i="66"/>
  <c r="P117" i="66"/>
  <c r="Q117" i="66" s="1"/>
  <c r="O117" i="66"/>
  <c r="N117" i="66"/>
  <c r="R116" i="66"/>
  <c r="P116" i="66"/>
  <c r="Q116" i="66" s="1"/>
  <c r="O116" i="66"/>
  <c r="N116" i="66"/>
  <c r="R115" i="66"/>
  <c r="P115" i="66"/>
  <c r="Q115" i="66" s="1"/>
  <c r="O115" i="66"/>
  <c r="N115" i="66"/>
  <c r="R114" i="66"/>
  <c r="P114" i="66"/>
  <c r="Q114" i="66" s="1"/>
  <c r="O114" i="66"/>
  <c r="N114" i="66"/>
  <c r="R113" i="66"/>
  <c r="P113" i="66"/>
  <c r="Q113" i="66" s="1"/>
  <c r="O113" i="66"/>
  <c r="N113" i="66"/>
  <c r="R112" i="66"/>
  <c r="P112" i="66"/>
  <c r="Q112" i="66" s="1"/>
  <c r="O112" i="66"/>
  <c r="N112" i="66"/>
  <c r="R111" i="66"/>
  <c r="P111" i="66"/>
  <c r="Q111" i="66" s="1"/>
  <c r="O111" i="66"/>
  <c r="N111" i="66"/>
  <c r="R110" i="66"/>
  <c r="P110" i="66"/>
  <c r="Q110" i="66" s="1"/>
  <c r="O110" i="66"/>
  <c r="N110" i="66"/>
  <c r="R109" i="66"/>
  <c r="P109" i="66"/>
  <c r="Q109" i="66" s="1"/>
  <c r="O109" i="66"/>
  <c r="N109" i="66"/>
  <c r="R108" i="66"/>
  <c r="P108" i="66"/>
  <c r="Q108" i="66" s="1"/>
  <c r="O108" i="66"/>
  <c r="N108" i="66"/>
  <c r="R107" i="66"/>
  <c r="P107" i="66"/>
  <c r="Q107" i="66" s="1"/>
  <c r="O107" i="66"/>
  <c r="N107" i="66"/>
  <c r="R106" i="66"/>
  <c r="P106" i="66"/>
  <c r="Q106" i="66" s="1"/>
  <c r="O106" i="66"/>
  <c r="N106" i="66"/>
  <c r="R105" i="66"/>
  <c r="P105" i="66"/>
  <c r="Q105" i="66" s="1"/>
  <c r="O105" i="66"/>
  <c r="N105" i="66"/>
  <c r="R104" i="66"/>
  <c r="P104" i="66"/>
  <c r="Q104" i="66" s="1"/>
  <c r="O104" i="66"/>
  <c r="N104" i="66"/>
  <c r="R103" i="66"/>
  <c r="P103" i="66"/>
  <c r="Q103" i="66" s="1"/>
  <c r="O103" i="66"/>
  <c r="N103" i="66"/>
  <c r="R102" i="66"/>
  <c r="P102" i="66"/>
  <c r="Q102" i="66" s="1"/>
  <c r="O102" i="66"/>
  <c r="N102" i="66"/>
  <c r="R101" i="66"/>
  <c r="P101" i="66"/>
  <c r="Q101" i="66" s="1"/>
  <c r="O101" i="66"/>
  <c r="N101" i="66"/>
  <c r="R100" i="66"/>
  <c r="P100" i="66"/>
  <c r="Q100" i="66" s="1"/>
  <c r="O100" i="66"/>
  <c r="N100" i="66"/>
  <c r="R99" i="66"/>
  <c r="P99" i="66"/>
  <c r="Q99" i="66" s="1"/>
  <c r="O99" i="66"/>
  <c r="N99" i="66"/>
  <c r="R98" i="66"/>
  <c r="P98" i="66"/>
  <c r="Q98" i="66" s="1"/>
  <c r="O98" i="66"/>
  <c r="N98" i="66"/>
  <c r="R97" i="66"/>
  <c r="P97" i="66"/>
  <c r="Q97" i="66" s="1"/>
  <c r="O97" i="66"/>
  <c r="N97" i="66"/>
  <c r="R96" i="66"/>
  <c r="P96" i="66"/>
  <c r="Q96" i="66" s="1"/>
  <c r="O96" i="66"/>
  <c r="N96" i="66"/>
  <c r="R95" i="66"/>
  <c r="P95" i="66"/>
  <c r="Q95" i="66" s="1"/>
  <c r="O95" i="66"/>
  <c r="N95" i="66"/>
  <c r="R94" i="66"/>
  <c r="P94" i="66"/>
  <c r="Q94" i="66" s="1"/>
  <c r="O94" i="66"/>
  <c r="N94" i="66"/>
  <c r="R93" i="66"/>
  <c r="P93" i="66"/>
  <c r="Q93" i="66" s="1"/>
  <c r="O93" i="66"/>
  <c r="N93" i="66"/>
  <c r="R92" i="66"/>
  <c r="P92" i="66"/>
  <c r="Q92" i="66" s="1"/>
  <c r="O92" i="66"/>
  <c r="N92" i="66"/>
  <c r="R91" i="66"/>
  <c r="P91" i="66"/>
  <c r="Q91" i="66" s="1"/>
  <c r="O91" i="66"/>
  <c r="N91" i="66"/>
  <c r="R90" i="66"/>
  <c r="P90" i="66"/>
  <c r="Q90" i="66" s="1"/>
  <c r="O90" i="66"/>
  <c r="N90" i="66"/>
  <c r="R89" i="66"/>
  <c r="P89" i="66"/>
  <c r="Q89" i="66" s="1"/>
  <c r="O89" i="66"/>
  <c r="N89" i="66"/>
  <c r="R88" i="66"/>
  <c r="P88" i="66"/>
  <c r="Q88" i="66" s="1"/>
  <c r="O88" i="66"/>
  <c r="N88" i="66"/>
  <c r="R87" i="66"/>
  <c r="P87" i="66"/>
  <c r="Q87" i="66" s="1"/>
  <c r="O87" i="66"/>
  <c r="N87" i="66"/>
  <c r="R86" i="66"/>
  <c r="P86" i="66"/>
  <c r="Q86" i="66" s="1"/>
  <c r="O86" i="66"/>
  <c r="N86" i="66"/>
  <c r="S113" i="66" l="1"/>
  <c r="T113" i="66" s="1"/>
  <c r="S104" i="66"/>
  <c r="T104" i="66" s="1"/>
  <c r="S100" i="66"/>
  <c r="T100" i="66" s="1"/>
  <c r="S94" i="66"/>
  <c r="T94" i="66" s="1"/>
  <c r="S155" i="66"/>
  <c r="T155" i="66" s="1"/>
  <c r="S163" i="66"/>
  <c r="T163" i="66" s="1"/>
  <c r="S170" i="66"/>
  <c r="T170" i="66" s="1"/>
  <c r="S96" i="66"/>
  <c r="T96" i="66" s="1"/>
  <c r="S105" i="66"/>
  <c r="T105" i="66" s="1"/>
  <c r="S108" i="66"/>
  <c r="T108" i="66" s="1"/>
  <c r="S129" i="66"/>
  <c r="T129" i="66" s="1"/>
  <c r="S153" i="66"/>
  <c r="T153" i="66" s="1"/>
  <c r="S112" i="66"/>
  <c r="T112" i="66" s="1"/>
  <c r="S141" i="66"/>
  <c r="T141" i="66" s="1"/>
  <c r="S156" i="66"/>
  <c r="T156" i="66" s="1"/>
  <c r="S159" i="66"/>
  <c r="T159" i="66" s="1"/>
  <c r="S133" i="66"/>
  <c r="T133" i="66" s="1"/>
  <c r="S145" i="66"/>
  <c r="T145" i="66" s="1"/>
  <c r="S137" i="66"/>
  <c r="T137" i="66" s="1"/>
  <c r="S180" i="66"/>
  <c r="T180" i="66" s="1"/>
  <c r="S178" i="66"/>
  <c r="T178" i="66" s="1"/>
  <c r="V178" i="66" s="1"/>
  <c r="S176" i="66"/>
  <c r="T176" i="66" s="1"/>
  <c r="S174" i="66"/>
  <c r="T174" i="66" s="1"/>
  <c r="S172" i="66"/>
  <c r="T172" i="66" s="1"/>
  <c r="S166" i="66"/>
  <c r="T166" i="66" s="1"/>
  <c r="S168" i="66"/>
  <c r="T168" i="66" s="1"/>
  <c r="S162" i="66"/>
  <c r="T162" i="66" s="1"/>
  <c r="S158" i="66"/>
  <c r="T158" i="66" s="1"/>
  <c r="S149" i="66"/>
  <c r="T149" i="66" s="1"/>
  <c r="S165" i="66"/>
  <c r="T165" i="66" s="1"/>
  <c r="S169" i="66"/>
  <c r="T169" i="66" s="1"/>
  <c r="S173" i="66"/>
  <c r="T173" i="66" s="1"/>
  <c r="S177" i="66"/>
  <c r="T177" i="66" s="1"/>
  <c r="S181" i="66"/>
  <c r="T181" i="66" s="1"/>
  <c r="S167" i="66"/>
  <c r="T167" i="66" s="1"/>
  <c r="S171" i="66"/>
  <c r="T171" i="66" s="1"/>
  <c r="S175" i="66"/>
  <c r="T175" i="66" s="1"/>
  <c r="S179" i="66"/>
  <c r="T179" i="66" s="1"/>
  <c r="S157" i="66"/>
  <c r="T157" i="66" s="1"/>
  <c r="S161" i="66"/>
  <c r="T161" i="66" s="1"/>
  <c r="S93" i="66"/>
  <c r="T93" i="66" s="1"/>
  <c r="S160" i="66"/>
  <c r="T160" i="66" s="1"/>
  <c r="S164" i="66"/>
  <c r="T164" i="66" s="1"/>
  <c r="S142" i="66"/>
  <c r="T142" i="66" s="1"/>
  <c r="S138" i="66"/>
  <c r="T138" i="66" s="1"/>
  <c r="S134" i="66"/>
  <c r="T134" i="66" s="1"/>
  <c r="S130" i="66"/>
  <c r="T130" i="66" s="1"/>
  <c r="S127" i="66"/>
  <c r="T127" i="66" s="1"/>
  <c r="S123" i="66"/>
  <c r="T123" i="66" s="1"/>
  <c r="S119" i="66"/>
  <c r="T119" i="66" s="1"/>
  <c r="S115" i="66"/>
  <c r="T115" i="66" s="1"/>
  <c r="S109" i="66"/>
  <c r="T109" i="66" s="1"/>
  <c r="S101" i="66"/>
  <c r="T101" i="66" s="1"/>
  <c r="S132" i="66"/>
  <c r="T132" i="66" s="1"/>
  <c r="S136" i="66"/>
  <c r="T136" i="66" s="1"/>
  <c r="S140" i="66"/>
  <c r="T140" i="66" s="1"/>
  <c r="S144" i="66"/>
  <c r="T144" i="66" s="1"/>
  <c r="S148" i="66"/>
  <c r="T148" i="66" s="1"/>
  <c r="S152" i="66"/>
  <c r="T152" i="66" s="1"/>
  <c r="S131" i="66"/>
  <c r="T131" i="66" s="1"/>
  <c r="S135" i="66"/>
  <c r="T135" i="66" s="1"/>
  <c r="S139" i="66"/>
  <c r="T139" i="66" s="1"/>
  <c r="S143" i="66"/>
  <c r="T143" i="66" s="1"/>
  <c r="S147" i="66"/>
  <c r="T147" i="66" s="1"/>
  <c r="S151" i="66"/>
  <c r="T151" i="66" s="1"/>
  <c r="S146" i="66"/>
  <c r="T146" i="66" s="1"/>
  <c r="S150" i="66"/>
  <c r="T150" i="66" s="1"/>
  <c r="S154" i="66"/>
  <c r="T154" i="66" s="1"/>
  <c r="S118" i="66"/>
  <c r="T118" i="66" s="1"/>
  <c r="S122" i="66"/>
  <c r="T122" i="66" s="1"/>
  <c r="S126" i="66"/>
  <c r="T126" i="66" s="1"/>
  <c r="S117" i="66"/>
  <c r="T117" i="66" s="1"/>
  <c r="S121" i="66"/>
  <c r="T121" i="66" s="1"/>
  <c r="S125" i="66"/>
  <c r="T125" i="66" s="1"/>
  <c r="S116" i="66"/>
  <c r="T116" i="66" s="1"/>
  <c r="S120" i="66"/>
  <c r="T120" i="66" s="1"/>
  <c r="S124" i="66"/>
  <c r="T124" i="66" s="1"/>
  <c r="S128" i="66"/>
  <c r="T128" i="66" s="1"/>
  <c r="S97" i="66"/>
  <c r="T97" i="66" s="1"/>
  <c r="S87" i="66"/>
  <c r="T87" i="66" s="1"/>
  <c r="S86" i="66"/>
  <c r="T86" i="66" s="1"/>
  <c r="S99" i="66"/>
  <c r="T99" i="66" s="1"/>
  <c r="S103" i="66"/>
  <c r="T103" i="66" s="1"/>
  <c r="S107" i="66"/>
  <c r="T107" i="66" s="1"/>
  <c r="S111" i="66"/>
  <c r="T111" i="66" s="1"/>
  <c r="S98" i="66"/>
  <c r="T98" i="66" s="1"/>
  <c r="S102" i="66"/>
  <c r="T102" i="66" s="1"/>
  <c r="S106" i="66"/>
  <c r="T106" i="66" s="1"/>
  <c r="S110" i="66"/>
  <c r="T110" i="66" s="1"/>
  <c r="S114" i="66"/>
  <c r="T114" i="66" s="1"/>
  <c r="S90" i="66"/>
  <c r="T90" i="66" s="1"/>
  <c r="S89" i="66"/>
  <c r="T89" i="66" s="1"/>
  <c r="S88" i="66"/>
  <c r="T88" i="66" s="1"/>
  <c r="S92" i="66"/>
  <c r="T92" i="66" s="1"/>
  <c r="S91" i="66"/>
  <c r="T91" i="66" s="1"/>
  <c r="S95" i="66"/>
  <c r="T95" i="66" s="1"/>
  <c r="V95" i="66" l="1"/>
  <c r="U95" i="66"/>
  <c r="V106" i="66"/>
  <c r="U106" i="66"/>
  <c r="V87" i="66"/>
  <c r="U87" i="66"/>
  <c r="V117" i="66"/>
  <c r="U117" i="66"/>
  <c r="V147" i="66"/>
  <c r="U147" i="66"/>
  <c r="U140" i="66"/>
  <c r="V140" i="66"/>
  <c r="V127" i="66"/>
  <c r="U127" i="66"/>
  <c r="U161" i="66"/>
  <c r="V161" i="66"/>
  <c r="V173" i="66"/>
  <c r="U173" i="66"/>
  <c r="U172" i="66"/>
  <c r="V172" i="66"/>
  <c r="V159" i="66"/>
  <c r="U159" i="66"/>
  <c r="U108" i="66"/>
  <c r="V108" i="66"/>
  <c r="U155" i="66"/>
  <c r="V155" i="66"/>
  <c r="V143" i="66"/>
  <c r="U143" i="66"/>
  <c r="U156" i="66"/>
  <c r="V156" i="66"/>
  <c r="V122" i="66"/>
  <c r="U122" i="66"/>
  <c r="V101" i="66"/>
  <c r="U101" i="66"/>
  <c r="V138" i="66"/>
  <c r="U138" i="66"/>
  <c r="V175" i="66"/>
  <c r="U175" i="66"/>
  <c r="V149" i="66"/>
  <c r="U149" i="66"/>
  <c r="V141" i="66"/>
  <c r="U141" i="66"/>
  <c r="V104" i="66"/>
  <c r="U104" i="66"/>
  <c r="U91" i="66"/>
  <c r="V91" i="66"/>
  <c r="V130" i="66"/>
  <c r="U130" i="66"/>
  <c r="U105" i="66"/>
  <c r="V105" i="66"/>
  <c r="U100" i="66"/>
  <c r="V100" i="66"/>
  <c r="V88" i="66"/>
  <c r="U88" i="66"/>
  <c r="V120" i="66"/>
  <c r="U120" i="66"/>
  <c r="V154" i="66"/>
  <c r="U154" i="66"/>
  <c r="V131" i="66"/>
  <c r="U131" i="66"/>
  <c r="V109" i="66"/>
  <c r="U109" i="66"/>
  <c r="V112" i="66"/>
  <c r="U112" i="66"/>
  <c r="U113" i="66"/>
  <c r="V113" i="66"/>
  <c r="U102" i="66"/>
  <c r="V102" i="66"/>
  <c r="U157" i="66"/>
  <c r="V157" i="66"/>
  <c r="U92" i="66"/>
  <c r="V92" i="66"/>
  <c r="U134" i="66"/>
  <c r="V134" i="66"/>
  <c r="V103" i="66"/>
  <c r="U103" i="66"/>
  <c r="U150" i="66"/>
  <c r="V150" i="66"/>
  <c r="V152" i="66"/>
  <c r="U152" i="66"/>
  <c r="U115" i="66"/>
  <c r="V115" i="66"/>
  <c r="U164" i="66"/>
  <c r="V164" i="66"/>
  <c r="V167" i="66"/>
  <c r="U167" i="66"/>
  <c r="V162" i="66"/>
  <c r="U162" i="66"/>
  <c r="V170" i="66"/>
  <c r="U170" i="66"/>
  <c r="V136" i="66"/>
  <c r="U136" i="66"/>
  <c r="U94" i="66"/>
  <c r="V94" i="66"/>
  <c r="V128" i="66"/>
  <c r="U128" i="66"/>
  <c r="V165" i="66"/>
  <c r="U165" i="66"/>
  <c r="V90" i="66"/>
  <c r="U90" i="66"/>
  <c r="U116" i="66"/>
  <c r="V116" i="66"/>
  <c r="V99" i="66"/>
  <c r="U99" i="66"/>
  <c r="V125" i="66"/>
  <c r="U125" i="66"/>
  <c r="V146" i="66"/>
  <c r="U146" i="66"/>
  <c r="U148" i="66"/>
  <c r="V148" i="66"/>
  <c r="V160" i="66"/>
  <c r="U160" i="66"/>
  <c r="V168" i="66"/>
  <c r="U168" i="66"/>
  <c r="U145" i="66"/>
  <c r="V145" i="66"/>
  <c r="V163" i="66"/>
  <c r="U163" i="66"/>
  <c r="U97" i="66"/>
  <c r="V97" i="66"/>
  <c r="U169" i="66"/>
  <c r="V169" i="66"/>
  <c r="U132" i="66"/>
  <c r="V132" i="66"/>
  <c r="V176" i="66"/>
  <c r="U176" i="66"/>
  <c r="V135" i="66"/>
  <c r="U135" i="66"/>
  <c r="U110" i="66"/>
  <c r="V110" i="66"/>
  <c r="U86" i="66"/>
  <c r="V86" i="66"/>
  <c r="U121" i="66"/>
  <c r="V121" i="66"/>
  <c r="V151" i="66"/>
  <c r="U151" i="66"/>
  <c r="V144" i="66"/>
  <c r="U144" i="66"/>
  <c r="U177" i="66"/>
  <c r="V177" i="66"/>
  <c r="U166" i="66"/>
  <c r="V166" i="66"/>
  <c r="V133" i="66"/>
  <c r="U133" i="66"/>
  <c r="U129" i="66"/>
  <c r="V129" i="66"/>
  <c r="U139" i="66"/>
  <c r="V139" i="66"/>
  <c r="U126" i="66"/>
  <c r="V126" i="66"/>
  <c r="V119" i="66"/>
  <c r="U119" i="66"/>
  <c r="V171" i="66"/>
  <c r="U171" i="66"/>
  <c r="U158" i="66"/>
  <c r="V158" i="66"/>
  <c r="V114" i="66"/>
  <c r="U114" i="66"/>
  <c r="U123" i="66"/>
  <c r="V123" i="66"/>
  <c r="U174" i="66"/>
  <c r="V174" i="66"/>
  <c r="U89" i="66"/>
  <c r="V89" i="66"/>
  <c r="U142" i="66"/>
  <c r="V142" i="66"/>
  <c r="V107" i="66"/>
  <c r="U107" i="66"/>
  <c r="V93" i="66"/>
  <c r="U93" i="66"/>
  <c r="V111" i="66"/>
  <c r="U111" i="66"/>
  <c r="U153" i="66"/>
  <c r="V153" i="66"/>
  <c r="U124" i="66"/>
  <c r="V124" i="66"/>
  <c r="U118" i="66"/>
  <c r="V118" i="66"/>
  <c r="V98" i="66"/>
  <c r="U98" i="66"/>
  <c r="U137" i="66"/>
  <c r="V137" i="66"/>
  <c r="V96" i="66"/>
  <c r="U96" i="66"/>
  <c r="U178" i="66"/>
  <c r="V179" i="66"/>
  <c r="U179" i="66"/>
  <c r="V181" i="66"/>
  <c r="U181" i="66"/>
  <c r="V180" i="66"/>
  <c r="U180" i="66"/>
  <c r="U46" i="74" l="1"/>
  <c r="U45" i="74"/>
  <c r="U44" i="74"/>
  <c r="U43" i="74"/>
  <c r="U42" i="74"/>
  <c r="U41" i="74"/>
  <c r="U40" i="74"/>
  <c r="U39" i="74"/>
  <c r="U38" i="74" l="1"/>
  <c r="U36" i="74"/>
  <c r="P66" i="73"/>
  <c r="O63" i="73" l="1"/>
  <c r="O62" i="73"/>
  <c r="O61" i="73"/>
  <c r="O60" i="73"/>
  <c r="O77" i="73"/>
  <c r="O76" i="73"/>
  <c r="O75" i="73"/>
  <c r="O74" i="73"/>
  <c r="O73" i="73"/>
  <c r="O72" i="73"/>
  <c r="O71" i="73"/>
  <c r="O70" i="73"/>
  <c r="O69" i="73"/>
  <c r="O68" i="73"/>
  <c r="O67" i="73"/>
  <c r="O66" i="73"/>
  <c r="O65" i="73"/>
  <c r="O42" i="73"/>
  <c r="O36" i="73"/>
  <c r="O37" i="73"/>
  <c r="O38" i="73"/>
  <c r="O39" i="73"/>
  <c r="O34" i="73"/>
  <c r="R182" i="66"/>
  <c r="P182" i="66"/>
  <c r="Q182" i="66" s="1"/>
  <c r="O182" i="66"/>
  <c r="N182" i="66"/>
  <c r="R85" i="66"/>
  <c r="P85" i="66"/>
  <c r="Q85" i="66" s="1"/>
  <c r="O85" i="66"/>
  <c r="N85" i="66"/>
  <c r="R84" i="66"/>
  <c r="P84" i="66"/>
  <c r="Q84" i="66" s="1"/>
  <c r="O84" i="66"/>
  <c r="N84" i="66"/>
  <c r="R83" i="66"/>
  <c r="P83" i="66"/>
  <c r="Q83" i="66" s="1"/>
  <c r="O83" i="66"/>
  <c r="N83" i="66"/>
  <c r="R82" i="66"/>
  <c r="P82" i="66"/>
  <c r="Q82" i="66" s="1"/>
  <c r="O82" i="66"/>
  <c r="N82" i="66"/>
  <c r="R81" i="66"/>
  <c r="P81" i="66"/>
  <c r="Q81" i="66" s="1"/>
  <c r="O81" i="66"/>
  <c r="N81" i="66"/>
  <c r="R80" i="66"/>
  <c r="P80" i="66"/>
  <c r="Q80" i="66" s="1"/>
  <c r="O80" i="66"/>
  <c r="N80" i="66"/>
  <c r="R79" i="66"/>
  <c r="P79" i="66"/>
  <c r="Q79" i="66" s="1"/>
  <c r="O79" i="66"/>
  <c r="N79" i="66"/>
  <c r="R78" i="66"/>
  <c r="P78" i="66"/>
  <c r="Q78" i="66" s="1"/>
  <c r="O78" i="66"/>
  <c r="N78" i="66"/>
  <c r="R77" i="66"/>
  <c r="P77" i="66"/>
  <c r="Q77" i="66" s="1"/>
  <c r="O77" i="66"/>
  <c r="N77" i="66"/>
  <c r="R76" i="66"/>
  <c r="P76" i="66"/>
  <c r="Q76" i="66" s="1"/>
  <c r="O76" i="66"/>
  <c r="N76" i="66"/>
  <c r="R75" i="66"/>
  <c r="P75" i="66"/>
  <c r="Q75" i="66" s="1"/>
  <c r="O75" i="66"/>
  <c r="N75" i="66"/>
  <c r="R74" i="66"/>
  <c r="P74" i="66"/>
  <c r="Q74" i="66" s="1"/>
  <c r="O74" i="66"/>
  <c r="N74" i="66"/>
  <c r="R73" i="66"/>
  <c r="P73" i="66"/>
  <c r="Q73" i="66" s="1"/>
  <c r="O73" i="66"/>
  <c r="N73" i="66"/>
  <c r="R72" i="66"/>
  <c r="P72" i="66"/>
  <c r="Q72" i="66" s="1"/>
  <c r="O72" i="66"/>
  <c r="N72" i="66"/>
  <c r="R71" i="66"/>
  <c r="P71" i="66"/>
  <c r="Q71" i="66" s="1"/>
  <c r="O71" i="66"/>
  <c r="N71" i="66"/>
  <c r="R70" i="66"/>
  <c r="P70" i="66"/>
  <c r="Q70" i="66" s="1"/>
  <c r="O70" i="66"/>
  <c r="N70" i="66"/>
  <c r="R69" i="66"/>
  <c r="P69" i="66"/>
  <c r="Q69" i="66" s="1"/>
  <c r="O69" i="66"/>
  <c r="N69" i="66"/>
  <c r="R68" i="66"/>
  <c r="P68" i="66"/>
  <c r="Q68" i="66" s="1"/>
  <c r="O68" i="66"/>
  <c r="N68" i="66"/>
  <c r="R67" i="66"/>
  <c r="P67" i="66"/>
  <c r="Q67" i="66" s="1"/>
  <c r="O67" i="66"/>
  <c r="N67" i="66"/>
  <c r="R66" i="66"/>
  <c r="P66" i="66"/>
  <c r="Q66" i="66" s="1"/>
  <c r="O66" i="66"/>
  <c r="N66" i="66"/>
  <c r="R65" i="66"/>
  <c r="P65" i="66"/>
  <c r="Q65" i="66" s="1"/>
  <c r="O65" i="66"/>
  <c r="N65" i="66"/>
  <c r="R64" i="66"/>
  <c r="P64" i="66"/>
  <c r="Q64" i="66" s="1"/>
  <c r="O64" i="66"/>
  <c r="N64" i="66"/>
  <c r="R63" i="66"/>
  <c r="P63" i="66"/>
  <c r="Q63" i="66" s="1"/>
  <c r="O63" i="66"/>
  <c r="N63" i="66"/>
  <c r="R62" i="66"/>
  <c r="P62" i="66"/>
  <c r="Q62" i="66" s="1"/>
  <c r="O62" i="66"/>
  <c r="N62" i="66"/>
  <c r="R61" i="66"/>
  <c r="P61" i="66"/>
  <c r="Q61" i="66" s="1"/>
  <c r="O61" i="66"/>
  <c r="N61" i="66"/>
  <c r="R60" i="66"/>
  <c r="P60" i="66"/>
  <c r="Q60" i="66" s="1"/>
  <c r="O60" i="66"/>
  <c r="N60" i="66"/>
  <c r="R59" i="66"/>
  <c r="P59" i="66"/>
  <c r="Q59" i="66" s="1"/>
  <c r="O59" i="66"/>
  <c r="N59" i="66"/>
  <c r="R58" i="66"/>
  <c r="P58" i="66"/>
  <c r="Q58" i="66" s="1"/>
  <c r="O58" i="66"/>
  <c r="N58" i="66"/>
  <c r="R57" i="66"/>
  <c r="P57" i="66"/>
  <c r="Q57" i="66" s="1"/>
  <c r="O57" i="66"/>
  <c r="N57" i="66"/>
  <c r="R56" i="66"/>
  <c r="P56" i="66"/>
  <c r="Q56" i="66" s="1"/>
  <c r="O56" i="66"/>
  <c r="N56" i="66"/>
  <c r="R55" i="66"/>
  <c r="P55" i="66"/>
  <c r="Q55" i="66" s="1"/>
  <c r="O55" i="66"/>
  <c r="N55" i="66"/>
  <c r="R54" i="66"/>
  <c r="P54" i="66"/>
  <c r="Q54" i="66" s="1"/>
  <c r="O54" i="66"/>
  <c r="N54" i="66"/>
  <c r="R53" i="66"/>
  <c r="P53" i="66"/>
  <c r="Q53" i="66" s="1"/>
  <c r="O53" i="66"/>
  <c r="N53" i="66"/>
  <c r="R52" i="66"/>
  <c r="P52" i="66"/>
  <c r="Q52" i="66" s="1"/>
  <c r="O52" i="66"/>
  <c r="N52" i="66"/>
  <c r="R51" i="66"/>
  <c r="P51" i="66"/>
  <c r="Q51" i="66" s="1"/>
  <c r="O51" i="66"/>
  <c r="N51" i="66"/>
  <c r="N34" i="66"/>
  <c r="O34" i="66"/>
  <c r="P34" i="66"/>
  <c r="Q34" i="66" s="1"/>
  <c r="R34" i="66"/>
  <c r="N35" i="66"/>
  <c r="O35" i="66"/>
  <c r="P35" i="66"/>
  <c r="Q35" i="66" s="1"/>
  <c r="R35" i="66"/>
  <c r="N36" i="66"/>
  <c r="O36" i="66"/>
  <c r="P36" i="66"/>
  <c r="Q36" i="66" s="1"/>
  <c r="R36" i="66"/>
  <c r="N37" i="66"/>
  <c r="O37" i="66"/>
  <c r="P37" i="66"/>
  <c r="Q37" i="66" s="1"/>
  <c r="R37" i="66"/>
  <c r="N38" i="66"/>
  <c r="O38" i="66"/>
  <c r="P38" i="66"/>
  <c r="Q38" i="66" s="1"/>
  <c r="R38" i="66"/>
  <c r="N39" i="66"/>
  <c r="O39" i="66"/>
  <c r="P39" i="66"/>
  <c r="Q39" i="66" s="1"/>
  <c r="R39" i="66"/>
  <c r="N40" i="66"/>
  <c r="O40" i="66"/>
  <c r="P40" i="66"/>
  <c r="Q40" i="66" s="1"/>
  <c r="R40" i="66"/>
  <c r="N41" i="66"/>
  <c r="O41" i="66"/>
  <c r="P41" i="66"/>
  <c r="Q41" i="66" s="1"/>
  <c r="R41" i="66"/>
  <c r="N42" i="66"/>
  <c r="O42" i="66"/>
  <c r="P42" i="66"/>
  <c r="Q42" i="66" s="1"/>
  <c r="R42" i="66"/>
  <c r="N43" i="66"/>
  <c r="O43" i="66"/>
  <c r="P43" i="66"/>
  <c r="Q43" i="66" s="1"/>
  <c r="R43" i="66"/>
  <c r="N44" i="66"/>
  <c r="O44" i="66"/>
  <c r="P44" i="66"/>
  <c r="Q44" i="66" s="1"/>
  <c r="R44" i="66"/>
  <c r="N45" i="66"/>
  <c r="O45" i="66"/>
  <c r="P45" i="66"/>
  <c r="Q45" i="66" s="1"/>
  <c r="R45" i="66"/>
  <c r="N46" i="66"/>
  <c r="O46" i="66"/>
  <c r="P46" i="66"/>
  <c r="Q46" i="66" s="1"/>
  <c r="R46" i="66"/>
  <c r="N47" i="66"/>
  <c r="O47" i="66"/>
  <c r="P47" i="66"/>
  <c r="Q47" i="66" s="1"/>
  <c r="R47" i="66"/>
  <c r="N48" i="66"/>
  <c r="O48" i="66"/>
  <c r="P48" i="66"/>
  <c r="Q48" i="66" s="1"/>
  <c r="R48" i="66"/>
  <c r="N49" i="66"/>
  <c r="O49" i="66"/>
  <c r="P49" i="66"/>
  <c r="Q49" i="66" s="1"/>
  <c r="R49" i="66"/>
  <c r="N50" i="66"/>
  <c r="O50" i="66"/>
  <c r="P50" i="66"/>
  <c r="Q50" i="66" s="1"/>
  <c r="R50" i="66"/>
  <c r="N184" i="66"/>
  <c r="O184" i="66"/>
  <c r="P184" i="66"/>
  <c r="Q184" i="66" s="1"/>
  <c r="R184" i="66"/>
  <c r="N185" i="66"/>
  <c r="O185" i="66"/>
  <c r="P185" i="66"/>
  <c r="Q185" i="66" s="1"/>
  <c r="R185" i="66"/>
  <c r="N186" i="66"/>
  <c r="O186" i="66"/>
  <c r="P186" i="66"/>
  <c r="Q186" i="66" s="1"/>
  <c r="R186" i="66"/>
  <c r="Q20" i="73" l="1"/>
  <c r="P20" i="73"/>
  <c r="Q40" i="73"/>
  <c r="P40" i="73"/>
  <c r="Q27" i="73"/>
  <c r="P27" i="73"/>
  <c r="P36" i="73"/>
  <c r="Q36" i="73"/>
  <c r="P52" i="73"/>
  <c r="Q52" i="73"/>
  <c r="Q61" i="73"/>
  <c r="P61" i="73"/>
  <c r="Q13" i="73"/>
  <c r="P13" i="73"/>
  <c r="P24" i="73"/>
  <c r="Q24" i="73"/>
  <c r="Q43" i="73"/>
  <c r="P43" i="73"/>
  <c r="Q38" i="73"/>
  <c r="P38" i="73"/>
  <c r="Q54" i="73"/>
  <c r="P54" i="73"/>
  <c r="Q62" i="73"/>
  <c r="P62" i="73"/>
  <c r="Q37" i="73"/>
  <c r="P37" i="73"/>
  <c r="Q14" i="73"/>
  <c r="P14" i="73"/>
  <c r="Q25" i="73"/>
  <c r="P25" i="73"/>
  <c r="Q44" i="73"/>
  <c r="P44" i="73"/>
  <c r="Q55" i="73"/>
  <c r="P55" i="73"/>
  <c r="Q53" i="73"/>
  <c r="P53" i="73"/>
  <c r="Q26" i="73"/>
  <c r="P26" i="73"/>
  <c r="Q45" i="73"/>
  <c r="P45" i="73"/>
  <c r="Q56" i="73"/>
  <c r="P56" i="73"/>
  <c r="Q15" i="73"/>
  <c r="P15" i="73"/>
  <c r="P28" i="73"/>
  <c r="Q28" i="73"/>
  <c r="Q46" i="73"/>
  <c r="P46" i="73"/>
  <c r="P22" i="73"/>
  <c r="Q22" i="73"/>
  <c r="P57" i="73"/>
  <c r="Q57" i="73"/>
  <c r="Q29" i="73"/>
  <c r="P29" i="73"/>
  <c r="Q47" i="73"/>
  <c r="P47" i="73"/>
  <c r="Q58" i="73"/>
  <c r="P58" i="73"/>
  <c r="P63" i="73"/>
  <c r="Q63" i="73"/>
  <c r="Q16" i="73"/>
  <c r="P16" i="73"/>
  <c r="Q30" i="73"/>
  <c r="P30" i="73"/>
  <c r="Q48" i="73"/>
  <c r="P48" i="73"/>
  <c r="Q23" i="73"/>
  <c r="P23" i="73"/>
  <c r="Q39" i="73"/>
  <c r="P39" i="73"/>
  <c r="Q59" i="73"/>
  <c r="P59" i="73"/>
  <c r="P21" i="73"/>
  <c r="Q21" i="73"/>
  <c r="Q31" i="73"/>
  <c r="P31" i="73"/>
  <c r="Q49" i="73"/>
  <c r="P49" i="73"/>
  <c r="Q42" i="73"/>
  <c r="P42" i="73"/>
  <c r="Q17" i="73"/>
  <c r="P17" i="73"/>
  <c r="Q32" i="73"/>
  <c r="P32" i="73"/>
  <c r="Q50" i="73"/>
  <c r="P50" i="73"/>
  <c r="P18" i="73"/>
  <c r="Q18" i="73"/>
  <c r="Q33" i="73"/>
  <c r="P33" i="73"/>
  <c r="Q51" i="73"/>
  <c r="P51" i="73"/>
  <c r="Q34" i="73"/>
  <c r="P34" i="73"/>
  <c r="Q65" i="73"/>
  <c r="P65" i="73"/>
  <c r="Q60" i="73"/>
  <c r="P60" i="73"/>
  <c r="Q41" i="73"/>
  <c r="P41" i="73"/>
  <c r="P12" i="73"/>
  <c r="Q12" i="73"/>
  <c r="Q19" i="73"/>
  <c r="P19" i="73"/>
  <c r="Q35" i="73"/>
  <c r="P35" i="73"/>
  <c r="Q64" i="73"/>
  <c r="P64" i="73"/>
  <c r="S82" i="66"/>
  <c r="T82" i="66" s="1"/>
  <c r="S34" i="66"/>
  <c r="T34" i="66" s="1"/>
  <c r="S77" i="66"/>
  <c r="T77" i="66" s="1"/>
  <c r="S81" i="66"/>
  <c r="T81" i="66" s="1"/>
  <c r="S85" i="66"/>
  <c r="T85" i="66" s="1"/>
  <c r="S182" i="66"/>
  <c r="T182" i="66" s="1"/>
  <c r="S80" i="66"/>
  <c r="T80" i="66" s="1"/>
  <c r="S79" i="66"/>
  <c r="T79" i="66" s="1"/>
  <c r="S78" i="66"/>
  <c r="T78" i="66" s="1"/>
  <c r="S84" i="66"/>
  <c r="T84" i="66" s="1"/>
  <c r="S83" i="66"/>
  <c r="T83" i="66" s="1"/>
  <c r="S54" i="66"/>
  <c r="T54" i="66" s="1"/>
  <c r="S60" i="66"/>
  <c r="T60" i="66" s="1"/>
  <c r="S73" i="66"/>
  <c r="T73" i="66" s="1"/>
  <c r="S76" i="66"/>
  <c r="T76" i="66" s="1"/>
  <c r="S72" i="66"/>
  <c r="T72" i="66" s="1"/>
  <c r="S70" i="66"/>
  <c r="T70" i="66" s="1"/>
  <c r="S66" i="66"/>
  <c r="T66" i="66" s="1"/>
  <c r="S75" i="66"/>
  <c r="T75" i="66" s="1"/>
  <c r="S36" i="66"/>
  <c r="T36" i="66" s="1"/>
  <c r="S74" i="66"/>
  <c r="T74" i="66" s="1"/>
  <c r="S50" i="66"/>
  <c r="T50" i="66" s="1"/>
  <c r="S64" i="66"/>
  <c r="T64" i="66" s="1"/>
  <c r="S69" i="66"/>
  <c r="T69" i="66" s="1"/>
  <c r="S68" i="66"/>
  <c r="T68" i="66" s="1"/>
  <c r="S67" i="66"/>
  <c r="T67" i="66" s="1"/>
  <c r="S71" i="66"/>
  <c r="T71" i="66" s="1"/>
  <c r="S61" i="66"/>
  <c r="T61" i="66" s="1"/>
  <c r="S57" i="66"/>
  <c r="T57" i="66" s="1"/>
  <c r="S56" i="66"/>
  <c r="T56" i="66" s="1"/>
  <c r="S52" i="66"/>
  <c r="T52" i="66" s="1"/>
  <c r="S59" i="66"/>
  <c r="T59" i="66" s="1"/>
  <c r="S63" i="66"/>
  <c r="T63" i="66" s="1"/>
  <c r="S58" i="66"/>
  <c r="T58" i="66" s="1"/>
  <c r="S62" i="66"/>
  <c r="T62" i="66" s="1"/>
  <c r="S53" i="66"/>
  <c r="T53" i="66" s="1"/>
  <c r="S65" i="66"/>
  <c r="T65" i="66" s="1"/>
  <c r="S184" i="66"/>
  <c r="T184" i="66" s="1"/>
  <c r="S185" i="66"/>
  <c r="T185" i="66" s="1"/>
  <c r="U185" i="66" s="1"/>
  <c r="S51" i="66"/>
  <c r="T51" i="66" s="1"/>
  <c r="S55" i="66"/>
  <c r="T55" i="66" s="1"/>
  <c r="S48" i="66"/>
  <c r="T48" i="66" s="1"/>
  <c r="S42" i="66"/>
  <c r="T42" i="66" s="1"/>
  <c r="S38" i="66"/>
  <c r="T38" i="66" s="1"/>
  <c r="S46" i="66"/>
  <c r="T46" i="66" s="1"/>
  <c r="S43" i="66"/>
  <c r="T43" i="66" s="1"/>
  <c r="S47" i="66"/>
  <c r="T47" i="66" s="1"/>
  <c r="S40" i="66"/>
  <c r="T40" i="66" s="1"/>
  <c r="S35" i="66"/>
  <c r="T35" i="66" s="1"/>
  <c r="S44" i="66"/>
  <c r="T44" i="66" s="1"/>
  <c r="S39" i="66"/>
  <c r="T39" i="66" s="1"/>
  <c r="S186" i="66"/>
  <c r="T186" i="66" s="1"/>
  <c r="S49" i="66"/>
  <c r="T49" i="66" s="1"/>
  <c r="S45" i="66"/>
  <c r="T45" i="66" s="1"/>
  <c r="S41" i="66"/>
  <c r="T41" i="66" s="1"/>
  <c r="S37" i="66"/>
  <c r="T37" i="66" s="1"/>
  <c r="M11" i="71"/>
  <c r="Y118" i="68"/>
  <c r="T28" i="68" s="1"/>
  <c r="W28" i="68" s="1"/>
  <c r="Y117" i="68"/>
  <c r="T27" i="68" s="1"/>
  <c r="W27" i="68" s="1"/>
  <c r="Y116" i="68"/>
  <c r="T26" i="68" s="1"/>
  <c r="W26" i="68" s="1"/>
  <c r="Y115" i="68"/>
  <c r="T25" i="68" s="1"/>
  <c r="W25" i="68" s="1"/>
  <c r="Y114" i="68"/>
  <c r="T24" i="68" s="1"/>
  <c r="W24" i="68" s="1"/>
  <c r="Y113" i="68"/>
  <c r="T23" i="68" s="1"/>
  <c r="W23" i="68" s="1"/>
  <c r="Y112" i="68"/>
  <c r="T22" i="68" s="1"/>
  <c r="W22" i="68" s="1"/>
  <c r="Y111" i="68"/>
  <c r="T21" i="68" s="1"/>
  <c r="W21" i="68" s="1"/>
  <c r="Y110" i="68"/>
  <c r="T20" i="68" s="1"/>
  <c r="W20" i="68" s="1"/>
  <c r="Z17" i="74"/>
  <c r="Z18" i="74"/>
  <c r="Z19" i="74"/>
  <c r="Z20" i="74"/>
  <c r="Z21" i="74"/>
  <c r="Z22" i="74"/>
  <c r="Z23" i="74"/>
  <c r="Z24" i="74"/>
  <c r="Z25" i="74"/>
  <c r="Z26" i="74"/>
  <c r="Z27" i="74"/>
  <c r="Z28" i="74"/>
  <c r="Z29" i="74"/>
  <c r="Z30" i="74"/>
  <c r="Z31" i="74"/>
  <c r="Z32" i="74"/>
  <c r="Z33" i="74"/>
  <c r="Z34" i="74"/>
  <c r="Z35" i="74"/>
  <c r="Z36" i="74"/>
  <c r="Z37" i="74"/>
  <c r="Z38" i="74"/>
  <c r="Z39" i="74"/>
  <c r="Z40" i="74"/>
  <c r="Z41" i="74"/>
  <c r="Z42" i="74"/>
  <c r="Z43" i="74"/>
  <c r="Z44" i="74"/>
  <c r="Z45" i="74"/>
  <c r="Z46" i="74"/>
  <c r="Z47" i="74"/>
  <c r="Z48" i="74"/>
  <c r="Z49" i="74"/>
  <c r="Z50" i="74"/>
  <c r="Z51" i="74"/>
  <c r="Z52" i="74"/>
  <c r="Z53" i="74"/>
  <c r="Z54" i="74"/>
  <c r="Z55" i="74"/>
  <c r="Z56" i="74"/>
  <c r="Z57" i="74"/>
  <c r="Z58" i="74"/>
  <c r="Z59" i="74"/>
  <c r="Z60" i="74"/>
  <c r="Z61" i="74"/>
  <c r="Z62" i="74"/>
  <c r="Z63" i="74"/>
  <c r="Z64" i="74"/>
  <c r="Z65" i="74"/>
  <c r="Z66" i="74"/>
  <c r="Z67" i="74"/>
  <c r="Z68" i="74"/>
  <c r="Z69" i="74"/>
  <c r="Z70" i="74"/>
  <c r="Z71" i="74"/>
  <c r="Z72" i="74"/>
  <c r="Z73" i="74"/>
  <c r="Z74" i="74"/>
  <c r="Z75" i="74"/>
  <c r="Z76" i="74"/>
  <c r="Z77" i="74"/>
  <c r="Z78" i="74"/>
  <c r="Z79" i="74"/>
  <c r="Z80" i="74"/>
  <c r="Z81" i="74"/>
  <c r="Z82" i="74"/>
  <c r="Z83" i="74"/>
  <c r="Z84" i="74"/>
  <c r="Z85" i="74"/>
  <c r="Z86" i="74"/>
  <c r="Z87" i="74"/>
  <c r="Z88" i="74"/>
  <c r="Z89" i="74"/>
  <c r="Z90" i="74"/>
  <c r="Z91" i="74"/>
  <c r="Z92" i="74"/>
  <c r="Z93" i="74"/>
  <c r="Z94" i="74"/>
  <c r="Z95" i="74"/>
  <c r="Z96" i="74"/>
  <c r="Z97" i="74"/>
  <c r="Z98" i="74"/>
  <c r="Z99" i="74"/>
  <c r="Z100" i="74"/>
  <c r="Z101" i="74"/>
  <c r="Z102" i="74"/>
  <c r="Z103" i="74"/>
  <c r="Z104" i="74"/>
  <c r="Z105" i="74"/>
  <c r="Z106" i="74"/>
  <c r="Z107" i="74"/>
  <c r="Z108" i="74"/>
  <c r="Z109" i="74"/>
  <c r="Z110" i="74"/>
  <c r="Z111" i="74"/>
  <c r="Z112" i="74"/>
  <c r="Z113" i="74"/>
  <c r="Z114" i="74"/>
  <c r="Z115" i="74"/>
  <c r="Z116" i="74"/>
  <c r="Z117" i="74"/>
  <c r="Z118" i="74"/>
  <c r="Z119" i="74"/>
  <c r="Z120" i="74"/>
  <c r="Z121" i="74"/>
  <c r="Z122" i="74"/>
  <c r="Z123" i="74"/>
  <c r="Z124" i="74"/>
  <c r="Z125" i="74"/>
  <c r="Z126" i="74"/>
  <c r="Z127" i="74"/>
  <c r="Z128" i="74"/>
  <c r="Z129" i="74"/>
  <c r="Z130" i="74"/>
  <c r="Z131" i="74"/>
  <c r="Z132" i="74"/>
  <c r="Z133" i="74"/>
  <c r="Z134" i="74"/>
  <c r="Z135" i="74"/>
  <c r="Z136" i="74"/>
  <c r="Z137" i="74"/>
  <c r="Z138" i="74"/>
  <c r="Z139" i="74"/>
  <c r="Z140" i="74"/>
  <c r="Z141" i="74"/>
  <c r="Z142" i="74"/>
  <c r="Z143" i="74"/>
  <c r="Z144" i="74"/>
  <c r="Z145" i="74"/>
  <c r="Z146" i="74"/>
  <c r="Z147" i="74"/>
  <c r="Z148" i="74"/>
  <c r="Z149" i="74"/>
  <c r="Z150" i="74"/>
  <c r="Z151" i="74"/>
  <c r="Z152" i="74"/>
  <c r="Z153" i="74"/>
  <c r="Z154" i="74"/>
  <c r="Z155" i="74"/>
  <c r="Z156" i="74"/>
  <c r="Z157" i="74"/>
  <c r="Z158" i="74"/>
  <c r="Z159" i="74"/>
  <c r="Z160" i="74"/>
  <c r="Z161" i="74"/>
  <c r="Z162" i="74"/>
  <c r="Z163" i="74"/>
  <c r="Z164" i="74"/>
  <c r="Z165" i="74"/>
  <c r="Z166" i="74"/>
  <c r="Z167" i="74"/>
  <c r="Z168" i="74"/>
  <c r="Z169" i="74"/>
  <c r="Z170" i="74"/>
  <c r="Z171" i="74"/>
  <c r="Z172" i="74"/>
  <c r="Z173" i="74"/>
  <c r="Z174" i="74"/>
  <c r="Z175" i="74"/>
  <c r="Z176" i="74"/>
  <c r="Z177" i="74"/>
  <c r="Z178" i="74"/>
  <c r="Z179" i="74"/>
  <c r="Z180" i="74"/>
  <c r="Z181" i="74"/>
  <c r="Z182" i="74"/>
  <c r="Z183" i="74"/>
  <c r="Z184" i="74"/>
  <c r="Z185" i="74"/>
  <c r="Z186" i="74"/>
  <c r="Z187" i="74"/>
  <c r="Z188" i="74"/>
  <c r="Z189" i="74"/>
  <c r="Z190" i="74"/>
  <c r="Z191" i="74"/>
  <c r="Z192" i="74"/>
  <c r="Z193" i="74"/>
  <c r="Z194" i="74"/>
  <c r="Z195" i="74"/>
  <c r="Z196" i="74"/>
  <c r="Z197" i="74"/>
  <c r="Z198" i="74"/>
  <c r="Z199" i="74"/>
  <c r="Z200" i="74"/>
  <c r="Z201" i="74"/>
  <c r="Z202" i="74"/>
  <c r="Z203" i="74"/>
  <c r="Z204" i="74"/>
  <c r="Z205" i="74"/>
  <c r="Z206" i="74"/>
  <c r="Z207" i="74"/>
  <c r="Z208" i="74"/>
  <c r="Z209" i="74"/>
  <c r="Z210" i="74"/>
  <c r="Z211" i="74"/>
  <c r="Z212" i="74"/>
  <c r="Z213" i="74"/>
  <c r="Z214" i="74"/>
  <c r="Z215" i="74"/>
  <c r="Z216" i="74"/>
  <c r="Z217" i="74"/>
  <c r="Z218" i="74"/>
  <c r="Z219" i="74"/>
  <c r="Z220" i="74"/>
  <c r="Z221" i="74"/>
  <c r="Z222" i="74"/>
  <c r="Z223" i="74"/>
  <c r="Z224" i="74"/>
  <c r="Z225" i="74"/>
  <c r="Z226" i="74"/>
  <c r="Z227" i="74"/>
  <c r="Z228" i="74"/>
  <c r="Z229" i="74"/>
  <c r="Z230" i="74"/>
  <c r="Z231" i="74"/>
  <c r="Z232" i="74"/>
  <c r="Z233" i="74"/>
  <c r="Z234" i="74"/>
  <c r="Z235" i="74"/>
  <c r="Z236" i="74"/>
  <c r="Y17" i="74"/>
  <c r="Y18" i="74"/>
  <c r="Y19" i="74"/>
  <c r="Y20" i="74"/>
  <c r="Y21" i="74"/>
  <c r="Y22" i="74"/>
  <c r="Y23" i="74"/>
  <c r="Y24" i="74"/>
  <c r="Y25" i="74"/>
  <c r="Y26" i="74"/>
  <c r="Y27" i="74"/>
  <c r="Y28" i="74"/>
  <c r="Y29" i="74"/>
  <c r="Y30" i="74"/>
  <c r="Y31" i="74"/>
  <c r="Y32" i="74"/>
  <c r="Y33" i="74"/>
  <c r="Y34" i="74"/>
  <c r="Y35" i="74"/>
  <c r="Y36" i="74"/>
  <c r="Y37" i="74"/>
  <c r="Y38" i="74"/>
  <c r="Y39" i="74"/>
  <c r="Y40" i="74"/>
  <c r="Y41" i="74"/>
  <c r="Y42" i="74"/>
  <c r="Y43" i="74"/>
  <c r="Y44" i="74"/>
  <c r="Y45" i="74"/>
  <c r="Y46" i="74"/>
  <c r="Y47" i="74"/>
  <c r="Y48" i="74"/>
  <c r="Y49" i="74"/>
  <c r="Y50" i="74"/>
  <c r="Y51" i="74"/>
  <c r="Y52" i="74"/>
  <c r="Y53" i="74"/>
  <c r="Y54" i="74"/>
  <c r="Y55" i="74"/>
  <c r="Y56" i="74"/>
  <c r="Y57" i="74"/>
  <c r="Y58" i="74"/>
  <c r="Y59" i="74"/>
  <c r="Y60" i="74"/>
  <c r="Y61" i="74"/>
  <c r="Y62" i="74"/>
  <c r="Y63" i="74"/>
  <c r="Y64" i="74"/>
  <c r="Y65" i="74"/>
  <c r="Y66" i="74"/>
  <c r="Y67" i="74"/>
  <c r="Y68" i="74"/>
  <c r="Y69" i="74"/>
  <c r="Y70" i="74"/>
  <c r="Y71" i="74"/>
  <c r="Y72" i="74"/>
  <c r="Y73" i="74"/>
  <c r="Y74" i="74"/>
  <c r="Y75" i="74"/>
  <c r="Y76" i="74"/>
  <c r="Y77" i="74"/>
  <c r="Y78" i="74"/>
  <c r="Y79" i="74"/>
  <c r="Y80" i="74"/>
  <c r="Y81" i="74"/>
  <c r="Y82" i="74"/>
  <c r="Y83" i="74"/>
  <c r="Y84" i="74"/>
  <c r="Y85" i="74"/>
  <c r="Y86" i="74"/>
  <c r="Y87" i="74"/>
  <c r="Y88" i="74"/>
  <c r="Y89" i="74"/>
  <c r="Y90" i="74"/>
  <c r="Y91" i="74"/>
  <c r="Y92" i="74"/>
  <c r="Y93" i="74"/>
  <c r="Y94" i="74"/>
  <c r="Y95" i="74"/>
  <c r="Y96" i="74"/>
  <c r="Y97" i="74"/>
  <c r="Y98" i="74"/>
  <c r="Y99" i="74"/>
  <c r="Y100" i="74"/>
  <c r="Y101" i="74"/>
  <c r="Y102" i="74"/>
  <c r="Y103" i="74"/>
  <c r="Y104" i="74"/>
  <c r="Y105" i="74"/>
  <c r="Y106" i="74"/>
  <c r="Y107" i="74"/>
  <c r="Y108" i="74"/>
  <c r="Y109" i="74"/>
  <c r="Y110" i="74"/>
  <c r="Y111" i="74"/>
  <c r="Y112" i="74"/>
  <c r="Y113" i="74"/>
  <c r="Y114" i="74"/>
  <c r="Y115" i="74"/>
  <c r="Y116" i="74"/>
  <c r="Y117" i="74"/>
  <c r="Y118" i="74"/>
  <c r="Y119" i="74"/>
  <c r="Y120" i="74"/>
  <c r="Y121" i="74"/>
  <c r="Y122" i="74"/>
  <c r="Y123" i="74"/>
  <c r="Y124" i="74"/>
  <c r="Y125" i="74"/>
  <c r="Y126" i="74"/>
  <c r="Y127" i="74"/>
  <c r="Y128" i="74"/>
  <c r="Y129" i="74"/>
  <c r="Y130" i="74"/>
  <c r="Y131" i="74"/>
  <c r="Y132" i="74"/>
  <c r="Y133" i="74"/>
  <c r="Y134" i="74"/>
  <c r="Y135" i="74"/>
  <c r="Y136" i="74"/>
  <c r="Y137" i="74"/>
  <c r="Y138" i="74"/>
  <c r="Y139" i="74"/>
  <c r="Y140" i="74"/>
  <c r="Y141" i="74"/>
  <c r="Y142" i="74"/>
  <c r="Y143" i="74"/>
  <c r="Y144" i="74"/>
  <c r="Y145" i="74"/>
  <c r="Y146" i="74"/>
  <c r="Y147" i="74"/>
  <c r="Y148" i="74"/>
  <c r="Y149" i="74"/>
  <c r="Y150" i="74"/>
  <c r="Y151" i="74"/>
  <c r="Y152" i="74"/>
  <c r="Y153" i="74"/>
  <c r="Y154" i="74"/>
  <c r="Y155" i="74"/>
  <c r="Y156" i="74"/>
  <c r="Y157" i="74"/>
  <c r="Y158" i="74"/>
  <c r="Y159" i="74"/>
  <c r="Y160" i="74"/>
  <c r="Y161" i="74"/>
  <c r="Y162" i="74"/>
  <c r="Y163" i="74"/>
  <c r="Y164" i="74"/>
  <c r="Y165" i="74"/>
  <c r="Y166" i="74"/>
  <c r="Y167" i="74"/>
  <c r="Y168" i="74"/>
  <c r="Y169" i="74"/>
  <c r="Y170" i="74"/>
  <c r="Y171" i="74"/>
  <c r="Y172" i="74"/>
  <c r="Y173" i="74"/>
  <c r="Y174" i="74"/>
  <c r="Y175" i="74"/>
  <c r="Y176" i="74"/>
  <c r="Y177" i="74"/>
  <c r="Y178" i="74"/>
  <c r="Y179" i="74"/>
  <c r="Y180" i="74"/>
  <c r="Y181" i="74"/>
  <c r="Y182" i="74"/>
  <c r="Y183" i="74"/>
  <c r="Y184" i="74"/>
  <c r="Y185" i="74"/>
  <c r="Y186" i="74"/>
  <c r="Y187" i="74"/>
  <c r="Y188" i="74"/>
  <c r="Y189" i="74"/>
  <c r="Y190" i="74"/>
  <c r="Y191" i="74"/>
  <c r="Y192" i="74"/>
  <c r="Y193" i="74"/>
  <c r="Y194" i="74"/>
  <c r="Y195" i="74"/>
  <c r="Y196" i="74"/>
  <c r="Y197" i="74"/>
  <c r="Y198" i="74"/>
  <c r="Y199" i="74"/>
  <c r="Y200" i="74"/>
  <c r="Y201" i="74"/>
  <c r="Y202" i="74"/>
  <c r="Y203" i="74"/>
  <c r="Y204" i="74"/>
  <c r="Y205" i="74"/>
  <c r="Y206" i="74"/>
  <c r="Y207" i="74"/>
  <c r="Y208" i="74"/>
  <c r="Y209" i="74"/>
  <c r="Y210" i="74"/>
  <c r="Y211" i="74"/>
  <c r="Y212" i="74"/>
  <c r="Y213" i="74"/>
  <c r="Y214" i="74"/>
  <c r="Y215" i="74"/>
  <c r="Y216" i="74"/>
  <c r="Y217" i="74"/>
  <c r="Y218" i="74"/>
  <c r="Y219" i="74"/>
  <c r="Y220" i="74"/>
  <c r="Y221" i="74"/>
  <c r="Y222" i="74"/>
  <c r="Y223" i="74"/>
  <c r="Y224" i="74"/>
  <c r="Y225" i="74"/>
  <c r="Y226" i="74"/>
  <c r="Y227" i="74"/>
  <c r="Y228" i="74"/>
  <c r="Y229" i="74"/>
  <c r="Y230" i="74"/>
  <c r="Y231" i="74"/>
  <c r="Y232" i="74"/>
  <c r="Y233" i="74"/>
  <c r="Y234" i="74"/>
  <c r="Y235" i="74"/>
  <c r="Y236" i="74"/>
  <c r="X17" i="74"/>
  <c r="X18" i="74"/>
  <c r="X19" i="74"/>
  <c r="X20" i="74"/>
  <c r="X21" i="74"/>
  <c r="X22" i="74"/>
  <c r="X23" i="74"/>
  <c r="X24" i="74"/>
  <c r="X25" i="74"/>
  <c r="X26" i="74"/>
  <c r="X27" i="74"/>
  <c r="X28" i="74"/>
  <c r="X29" i="74"/>
  <c r="X30" i="74"/>
  <c r="X31" i="74"/>
  <c r="X32" i="74"/>
  <c r="X33" i="74"/>
  <c r="X34" i="74"/>
  <c r="X35" i="74"/>
  <c r="X36" i="74"/>
  <c r="X37" i="74"/>
  <c r="X38" i="74"/>
  <c r="X39" i="74"/>
  <c r="X40" i="74"/>
  <c r="X41" i="74"/>
  <c r="X42" i="74"/>
  <c r="X43" i="74"/>
  <c r="X44" i="74"/>
  <c r="X45" i="74"/>
  <c r="X46" i="74"/>
  <c r="X47" i="74"/>
  <c r="X48" i="74"/>
  <c r="X49" i="74"/>
  <c r="X50" i="74"/>
  <c r="X51" i="74"/>
  <c r="X52" i="74"/>
  <c r="X53" i="74"/>
  <c r="X54" i="74"/>
  <c r="X55" i="74"/>
  <c r="X56" i="74"/>
  <c r="X57" i="74"/>
  <c r="X58" i="74"/>
  <c r="X59" i="74"/>
  <c r="X60" i="74"/>
  <c r="X61" i="74"/>
  <c r="X62" i="74"/>
  <c r="X63" i="74"/>
  <c r="X64" i="74"/>
  <c r="X65" i="74"/>
  <c r="X66" i="74"/>
  <c r="X67" i="74"/>
  <c r="X68" i="74"/>
  <c r="X69" i="74"/>
  <c r="X70" i="74"/>
  <c r="X71" i="74"/>
  <c r="X72" i="74"/>
  <c r="X73" i="74"/>
  <c r="X74" i="74"/>
  <c r="X75" i="74"/>
  <c r="X76" i="74"/>
  <c r="X77" i="74"/>
  <c r="X78" i="74"/>
  <c r="X79" i="74"/>
  <c r="X80" i="74"/>
  <c r="X81" i="74"/>
  <c r="X82" i="74"/>
  <c r="X83" i="74"/>
  <c r="X84" i="74"/>
  <c r="X85" i="74"/>
  <c r="X86" i="74"/>
  <c r="X87" i="74"/>
  <c r="X88" i="74"/>
  <c r="X89" i="74"/>
  <c r="X90" i="74"/>
  <c r="X91" i="74"/>
  <c r="X92" i="74"/>
  <c r="X93" i="74"/>
  <c r="X94" i="74"/>
  <c r="X95" i="74"/>
  <c r="X96" i="74"/>
  <c r="X97" i="74"/>
  <c r="X98" i="74"/>
  <c r="X99" i="74"/>
  <c r="X100" i="74"/>
  <c r="X101" i="74"/>
  <c r="X102" i="74"/>
  <c r="X103" i="74"/>
  <c r="X104" i="74"/>
  <c r="X105" i="74"/>
  <c r="X106" i="74"/>
  <c r="X107" i="74"/>
  <c r="X108" i="74"/>
  <c r="X109" i="74"/>
  <c r="X110" i="74"/>
  <c r="X111" i="74"/>
  <c r="X112" i="74"/>
  <c r="X113" i="74"/>
  <c r="X114" i="74"/>
  <c r="X115" i="74"/>
  <c r="X116" i="74"/>
  <c r="X117" i="74"/>
  <c r="X118" i="74"/>
  <c r="X119" i="74"/>
  <c r="X120" i="74"/>
  <c r="X121" i="74"/>
  <c r="X122" i="74"/>
  <c r="X123" i="74"/>
  <c r="X124" i="74"/>
  <c r="X125" i="74"/>
  <c r="X126" i="74"/>
  <c r="X127" i="74"/>
  <c r="X128" i="74"/>
  <c r="X129" i="74"/>
  <c r="X130" i="74"/>
  <c r="X131" i="74"/>
  <c r="X132" i="74"/>
  <c r="X133" i="74"/>
  <c r="X134" i="74"/>
  <c r="X135" i="74"/>
  <c r="X136" i="74"/>
  <c r="X137" i="74"/>
  <c r="X138" i="74"/>
  <c r="X139" i="74"/>
  <c r="X140" i="74"/>
  <c r="X141" i="74"/>
  <c r="X142" i="74"/>
  <c r="X143" i="74"/>
  <c r="X144" i="74"/>
  <c r="X145" i="74"/>
  <c r="X146" i="74"/>
  <c r="X147" i="74"/>
  <c r="X148" i="74"/>
  <c r="X149" i="74"/>
  <c r="X150" i="74"/>
  <c r="X151" i="74"/>
  <c r="X152" i="74"/>
  <c r="X153" i="74"/>
  <c r="X154" i="74"/>
  <c r="X155" i="74"/>
  <c r="X156" i="74"/>
  <c r="X157" i="74"/>
  <c r="X158" i="74"/>
  <c r="X159" i="74"/>
  <c r="X160" i="74"/>
  <c r="X161" i="74"/>
  <c r="X162" i="74"/>
  <c r="X163" i="74"/>
  <c r="X164" i="74"/>
  <c r="X165" i="74"/>
  <c r="X166" i="74"/>
  <c r="X167" i="74"/>
  <c r="X168" i="74"/>
  <c r="X169" i="74"/>
  <c r="X170" i="74"/>
  <c r="X171" i="74"/>
  <c r="X172" i="74"/>
  <c r="X173" i="74"/>
  <c r="X174" i="74"/>
  <c r="X175" i="74"/>
  <c r="X176" i="74"/>
  <c r="X177" i="74"/>
  <c r="X178" i="74"/>
  <c r="X179" i="74"/>
  <c r="X180" i="74"/>
  <c r="X181" i="74"/>
  <c r="X182" i="74"/>
  <c r="X183" i="74"/>
  <c r="X184" i="74"/>
  <c r="X185" i="74"/>
  <c r="X186" i="74"/>
  <c r="X187" i="74"/>
  <c r="X188" i="74"/>
  <c r="X189" i="74"/>
  <c r="X190" i="74"/>
  <c r="X191" i="74"/>
  <c r="X192" i="74"/>
  <c r="X193" i="74"/>
  <c r="X194" i="74"/>
  <c r="X195" i="74"/>
  <c r="X196" i="74"/>
  <c r="X197" i="74"/>
  <c r="X198" i="74"/>
  <c r="X199" i="74"/>
  <c r="X200" i="74"/>
  <c r="X201" i="74"/>
  <c r="X202" i="74"/>
  <c r="X203" i="74"/>
  <c r="X204" i="74"/>
  <c r="X205" i="74"/>
  <c r="X206" i="74"/>
  <c r="X207" i="74"/>
  <c r="X208" i="74"/>
  <c r="X209" i="74"/>
  <c r="X210" i="74"/>
  <c r="X211" i="74"/>
  <c r="X212" i="74"/>
  <c r="X213" i="74"/>
  <c r="X214" i="74"/>
  <c r="X215" i="74"/>
  <c r="X216" i="74"/>
  <c r="X217" i="74"/>
  <c r="X218" i="74"/>
  <c r="X219" i="74"/>
  <c r="X220" i="74"/>
  <c r="X221" i="74"/>
  <c r="X222" i="74"/>
  <c r="X223" i="74"/>
  <c r="X224" i="74"/>
  <c r="X225" i="74"/>
  <c r="X226" i="74"/>
  <c r="X227" i="74"/>
  <c r="X228" i="74"/>
  <c r="X229" i="74"/>
  <c r="X230" i="74"/>
  <c r="X231" i="74"/>
  <c r="X232" i="74"/>
  <c r="X233" i="74"/>
  <c r="X234" i="74"/>
  <c r="X235" i="74"/>
  <c r="X236" i="74"/>
  <c r="V17" i="74"/>
  <c r="W17" i="74"/>
  <c r="V18" i="74"/>
  <c r="W18" i="74"/>
  <c r="V19" i="74"/>
  <c r="W19" i="74"/>
  <c r="V20" i="74"/>
  <c r="W20" i="74"/>
  <c r="V21" i="74"/>
  <c r="W21" i="74"/>
  <c r="V22" i="74"/>
  <c r="W22" i="74"/>
  <c r="V23" i="74"/>
  <c r="W23" i="74"/>
  <c r="V24" i="74"/>
  <c r="W24" i="74"/>
  <c r="V25" i="74"/>
  <c r="W25" i="74"/>
  <c r="V26" i="74"/>
  <c r="W26" i="74"/>
  <c r="V27" i="74"/>
  <c r="W27" i="74"/>
  <c r="V28" i="74"/>
  <c r="W28" i="74"/>
  <c r="V29" i="74"/>
  <c r="W29" i="74"/>
  <c r="V30" i="74"/>
  <c r="W30" i="74"/>
  <c r="V31" i="74"/>
  <c r="W31" i="74"/>
  <c r="V32" i="74"/>
  <c r="W32" i="74"/>
  <c r="V33" i="74"/>
  <c r="W33" i="74"/>
  <c r="V34" i="74"/>
  <c r="W34" i="74"/>
  <c r="V35" i="74"/>
  <c r="W35" i="74"/>
  <c r="V36" i="74"/>
  <c r="W36" i="74"/>
  <c r="V37" i="74"/>
  <c r="W37" i="74"/>
  <c r="V38" i="74"/>
  <c r="W38" i="74"/>
  <c r="V39" i="74"/>
  <c r="W39" i="74"/>
  <c r="V40" i="74"/>
  <c r="W40" i="74"/>
  <c r="V41" i="74"/>
  <c r="W41" i="74"/>
  <c r="V42" i="74"/>
  <c r="W42" i="74"/>
  <c r="V43" i="74"/>
  <c r="W43" i="74"/>
  <c r="V44" i="74"/>
  <c r="W44" i="74"/>
  <c r="V45" i="74"/>
  <c r="W45" i="74"/>
  <c r="V46" i="74"/>
  <c r="W46" i="74"/>
  <c r="V47" i="74"/>
  <c r="W47" i="74"/>
  <c r="V48" i="74"/>
  <c r="W48" i="74"/>
  <c r="V49" i="74"/>
  <c r="W49" i="74"/>
  <c r="V50" i="74"/>
  <c r="W50" i="74"/>
  <c r="V51" i="74"/>
  <c r="W51" i="74"/>
  <c r="V52" i="74"/>
  <c r="W52" i="74"/>
  <c r="V53" i="74"/>
  <c r="W53" i="74"/>
  <c r="V54" i="74"/>
  <c r="W54" i="74"/>
  <c r="V55" i="74"/>
  <c r="W55" i="74"/>
  <c r="V56" i="74"/>
  <c r="W56" i="74"/>
  <c r="V57" i="74"/>
  <c r="W57" i="74"/>
  <c r="V58" i="74"/>
  <c r="W58" i="74"/>
  <c r="V59" i="74"/>
  <c r="W59" i="74"/>
  <c r="V60" i="74"/>
  <c r="W60" i="74"/>
  <c r="V61" i="74"/>
  <c r="W61" i="74"/>
  <c r="V62" i="74"/>
  <c r="W62" i="74"/>
  <c r="V63" i="74"/>
  <c r="W63" i="74"/>
  <c r="V64" i="74"/>
  <c r="W64" i="74"/>
  <c r="V65" i="74"/>
  <c r="W65" i="74"/>
  <c r="V66" i="74"/>
  <c r="W66" i="74"/>
  <c r="V67" i="74"/>
  <c r="W67" i="74"/>
  <c r="V68" i="74"/>
  <c r="W68" i="74"/>
  <c r="V69" i="74"/>
  <c r="W69" i="74"/>
  <c r="V70" i="74"/>
  <c r="W70" i="74"/>
  <c r="V71" i="74"/>
  <c r="W71" i="74"/>
  <c r="V72" i="74"/>
  <c r="W72" i="74"/>
  <c r="V73" i="74"/>
  <c r="W73" i="74"/>
  <c r="V74" i="74"/>
  <c r="W74" i="74"/>
  <c r="V75" i="74"/>
  <c r="W75" i="74"/>
  <c r="V76" i="74"/>
  <c r="W76" i="74"/>
  <c r="V77" i="74"/>
  <c r="W77" i="74"/>
  <c r="V78" i="74"/>
  <c r="W78" i="74"/>
  <c r="V79" i="74"/>
  <c r="W79" i="74"/>
  <c r="V80" i="74"/>
  <c r="W80" i="74"/>
  <c r="V81" i="74"/>
  <c r="W81" i="74"/>
  <c r="V82" i="74"/>
  <c r="W82" i="74"/>
  <c r="V83" i="74"/>
  <c r="W83" i="74"/>
  <c r="V84" i="74"/>
  <c r="W84" i="74"/>
  <c r="V85" i="74"/>
  <c r="W85" i="74"/>
  <c r="V86" i="74"/>
  <c r="W86" i="74"/>
  <c r="V87" i="74"/>
  <c r="W87" i="74"/>
  <c r="V88" i="74"/>
  <c r="W88" i="74"/>
  <c r="V89" i="74"/>
  <c r="W89" i="74"/>
  <c r="V90" i="74"/>
  <c r="W90" i="74"/>
  <c r="V91" i="74"/>
  <c r="W91" i="74"/>
  <c r="V92" i="74"/>
  <c r="W92" i="74"/>
  <c r="V93" i="74"/>
  <c r="W93" i="74"/>
  <c r="V94" i="74"/>
  <c r="W94" i="74"/>
  <c r="V95" i="74"/>
  <c r="W95" i="74"/>
  <c r="V96" i="74"/>
  <c r="W96" i="74"/>
  <c r="V97" i="74"/>
  <c r="W97" i="74"/>
  <c r="V98" i="74"/>
  <c r="W98" i="74"/>
  <c r="V99" i="74"/>
  <c r="W99" i="74"/>
  <c r="V100" i="74"/>
  <c r="W100" i="74"/>
  <c r="V101" i="74"/>
  <c r="W101" i="74"/>
  <c r="V102" i="74"/>
  <c r="W102" i="74"/>
  <c r="V103" i="74"/>
  <c r="W103" i="74"/>
  <c r="V104" i="74"/>
  <c r="W104" i="74"/>
  <c r="V105" i="74"/>
  <c r="W105" i="74"/>
  <c r="V106" i="74"/>
  <c r="W106" i="74"/>
  <c r="V107" i="74"/>
  <c r="W107" i="74"/>
  <c r="V108" i="74"/>
  <c r="W108" i="74"/>
  <c r="V109" i="74"/>
  <c r="W109" i="74"/>
  <c r="V110" i="74"/>
  <c r="W110" i="74"/>
  <c r="V111" i="74"/>
  <c r="W111" i="74"/>
  <c r="V112" i="74"/>
  <c r="W112" i="74"/>
  <c r="V113" i="74"/>
  <c r="W113" i="74"/>
  <c r="V114" i="74"/>
  <c r="W114" i="74"/>
  <c r="V115" i="74"/>
  <c r="W115" i="74"/>
  <c r="V116" i="74"/>
  <c r="W116" i="74"/>
  <c r="V117" i="74"/>
  <c r="W117" i="74"/>
  <c r="V118" i="74"/>
  <c r="W118" i="74"/>
  <c r="V119" i="74"/>
  <c r="W119" i="74"/>
  <c r="V120" i="74"/>
  <c r="W120" i="74"/>
  <c r="V121" i="74"/>
  <c r="W121" i="74"/>
  <c r="V122" i="74"/>
  <c r="W122" i="74"/>
  <c r="V123" i="74"/>
  <c r="W123" i="74"/>
  <c r="V124" i="74"/>
  <c r="W124" i="74"/>
  <c r="V125" i="74"/>
  <c r="W125" i="74"/>
  <c r="V126" i="74"/>
  <c r="W126" i="74"/>
  <c r="V127" i="74"/>
  <c r="W127" i="74"/>
  <c r="V128" i="74"/>
  <c r="W128" i="74"/>
  <c r="V129" i="74"/>
  <c r="W129" i="74"/>
  <c r="V130" i="74"/>
  <c r="W130" i="74"/>
  <c r="V131" i="74"/>
  <c r="W131" i="74"/>
  <c r="V132" i="74"/>
  <c r="W132" i="74"/>
  <c r="V133" i="74"/>
  <c r="W133" i="74"/>
  <c r="V134" i="74"/>
  <c r="W134" i="74"/>
  <c r="V135" i="74"/>
  <c r="W135" i="74"/>
  <c r="V136" i="74"/>
  <c r="W136" i="74"/>
  <c r="V137" i="74"/>
  <c r="W137" i="74"/>
  <c r="V138" i="74"/>
  <c r="W138" i="74"/>
  <c r="V139" i="74"/>
  <c r="W139" i="74"/>
  <c r="V140" i="74"/>
  <c r="W140" i="74"/>
  <c r="V141" i="74"/>
  <c r="W141" i="74"/>
  <c r="V142" i="74"/>
  <c r="W142" i="74"/>
  <c r="V143" i="74"/>
  <c r="W143" i="74"/>
  <c r="V144" i="74"/>
  <c r="W144" i="74"/>
  <c r="V145" i="74"/>
  <c r="W145" i="74"/>
  <c r="V146" i="74"/>
  <c r="W146" i="74"/>
  <c r="V147" i="74"/>
  <c r="W147" i="74"/>
  <c r="V148" i="74"/>
  <c r="W148" i="74"/>
  <c r="V149" i="74"/>
  <c r="W149" i="74"/>
  <c r="V150" i="74"/>
  <c r="W150" i="74"/>
  <c r="V151" i="74"/>
  <c r="W151" i="74"/>
  <c r="V152" i="74"/>
  <c r="W152" i="74"/>
  <c r="V153" i="74"/>
  <c r="W153" i="74"/>
  <c r="V154" i="74"/>
  <c r="W154" i="74"/>
  <c r="V155" i="74"/>
  <c r="W155" i="74"/>
  <c r="V156" i="74"/>
  <c r="W156" i="74"/>
  <c r="V157" i="74"/>
  <c r="W157" i="74"/>
  <c r="V158" i="74"/>
  <c r="W158" i="74"/>
  <c r="V159" i="74"/>
  <c r="W159" i="74"/>
  <c r="V160" i="74"/>
  <c r="W160" i="74"/>
  <c r="V161" i="74"/>
  <c r="W161" i="74"/>
  <c r="V162" i="74"/>
  <c r="W162" i="74"/>
  <c r="V163" i="74"/>
  <c r="W163" i="74"/>
  <c r="V164" i="74"/>
  <c r="W164" i="74"/>
  <c r="V165" i="74"/>
  <c r="W165" i="74"/>
  <c r="V166" i="74"/>
  <c r="W166" i="74"/>
  <c r="V167" i="74"/>
  <c r="W167" i="74"/>
  <c r="V168" i="74"/>
  <c r="W168" i="74"/>
  <c r="V169" i="74"/>
  <c r="W169" i="74"/>
  <c r="V170" i="74"/>
  <c r="W170" i="74"/>
  <c r="V171" i="74"/>
  <c r="W171" i="74"/>
  <c r="V172" i="74"/>
  <c r="W172" i="74"/>
  <c r="V173" i="74"/>
  <c r="W173" i="74"/>
  <c r="V174" i="74"/>
  <c r="W174" i="74"/>
  <c r="V175" i="74"/>
  <c r="W175" i="74"/>
  <c r="V176" i="74"/>
  <c r="W176" i="74"/>
  <c r="V177" i="74"/>
  <c r="W177" i="74"/>
  <c r="V178" i="74"/>
  <c r="W178" i="74"/>
  <c r="V179" i="74"/>
  <c r="W179" i="74"/>
  <c r="V180" i="74"/>
  <c r="W180" i="74"/>
  <c r="V181" i="74"/>
  <c r="W181" i="74"/>
  <c r="V182" i="74"/>
  <c r="W182" i="74"/>
  <c r="V183" i="74"/>
  <c r="W183" i="74"/>
  <c r="V184" i="74"/>
  <c r="W184" i="74"/>
  <c r="V185" i="74"/>
  <c r="W185" i="74"/>
  <c r="V186" i="74"/>
  <c r="W186" i="74"/>
  <c r="V187" i="74"/>
  <c r="W187" i="74"/>
  <c r="V188" i="74"/>
  <c r="W188" i="74"/>
  <c r="V189" i="74"/>
  <c r="W189" i="74"/>
  <c r="V190" i="74"/>
  <c r="W190" i="74"/>
  <c r="V191" i="74"/>
  <c r="W191" i="74"/>
  <c r="V192" i="74"/>
  <c r="W192" i="74"/>
  <c r="V193" i="74"/>
  <c r="W193" i="74"/>
  <c r="V194" i="74"/>
  <c r="W194" i="74"/>
  <c r="V195" i="74"/>
  <c r="W195" i="74"/>
  <c r="V196" i="74"/>
  <c r="W196" i="74"/>
  <c r="V197" i="74"/>
  <c r="W197" i="74"/>
  <c r="V198" i="74"/>
  <c r="W198" i="74"/>
  <c r="V199" i="74"/>
  <c r="W199" i="74"/>
  <c r="V200" i="74"/>
  <c r="W200" i="74"/>
  <c r="V201" i="74"/>
  <c r="W201" i="74"/>
  <c r="V202" i="74"/>
  <c r="W202" i="74"/>
  <c r="V203" i="74"/>
  <c r="W203" i="74"/>
  <c r="V204" i="74"/>
  <c r="W204" i="74"/>
  <c r="V205" i="74"/>
  <c r="W205" i="74"/>
  <c r="V206" i="74"/>
  <c r="W206" i="74"/>
  <c r="V207" i="74"/>
  <c r="W207" i="74"/>
  <c r="V208" i="74"/>
  <c r="W208" i="74"/>
  <c r="V209" i="74"/>
  <c r="W209" i="74"/>
  <c r="V210" i="74"/>
  <c r="W210" i="74"/>
  <c r="V211" i="74"/>
  <c r="W211" i="74"/>
  <c r="V212" i="74"/>
  <c r="W212" i="74"/>
  <c r="V213" i="74"/>
  <c r="W213" i="74"/>
  <c r="V214" i="74"/>
  <c r="W214" i="74"/>
  <c r="V215" i="74"/>
  <c r="W215" i="74"/>
  <c r="V216" i="74"/>
  <c r="W216" i="74"/>
  <c r="V217" i="74"/>
  <c r="W217" i="74"/>
  <c r="V218" i="74"/>
  <c r="W218" i="74"/>
  <c r="V219" i="74"/>
  <c r="W219" i="74"/>
  <c r="V220" i="74"/>
  <c r="W220" i="74"/>
  <c r="V221" i="74"/>
  <c r="W221" i="74"/>
  <c r="V222" i="74"/>
  <c r="W222" i="74"/>
  <c r="V223" i="74"/>
  <c r="W223" i="74"/>
  <c r="V224" i="74"/>
  <c r="W224" i="74"/>
  <c r="V225" i="74"/>
  <c r="W225" i="74"/>
  <c r="V226" i="74"/>
  <c r="W226" i="74"/>
  <c r="V227" i="74"/>
  <c r="W227" i="74"/>
  <c r="V228" i="74"/>
  <c r="W228" i="74"/>
  <c r="V229" i="74"/>
  <c r="W229" i="74"/>
  <c r="V230" i="74"/>
  <c r="W230" i="74"/>
  <c r="V231" i="74"/>
  <c r="W231" i="74"/>
  <c r="V232" i="74"/>
  <c r="W232" i="74"/>
  <c r="V233" i="74"/>
  <c r="W233" i="74"/>
  <c r="V234" i="74"/>
  <c r="W234" i="74"/>
  <c r="V235" i="74"/>
  <c r="W235" i="74"/>
  <c r="U17" i="74"/>
  <c r="U18" i="74"/>
  <c r="U19" i="74"/>
  <c r="U20" i="74"/>
  <c r="U21" i="74"/>
  <c r="U22" i="74"/>
  <c r="U23" i="74"/>
  <c r="U24" i="74"/>
  <c r="U25" i="74"/>
  <c r="U26" i="74"/>
  <c r="U27" i="74"/>
  <c r="U28" i="74"/>
  <c r="U29" i="74"/>
  <c r="U30" i="74"/>
  <c r="U31" i="74"/>
  <c r="U32" i="74"/>
  <c r="U33" i="74"/>
  <c r="U34" i="74"/>
  <c r="U35" i="74"/>
  <c r="U47" i="74"/>
  <c r="U48" i="74"/>
  <c r="U49" i="74"/>
  <c r="U50" i="74"/>
  <c r="U51" i="74"/>
  <c r="U52" i="74"/>
  <c r="U53" i="74"/>
  <c r="U54" i="74"/>
  <c r="U55" i="74"/>
  <c r="U56" i="74"/>
  <c r="U57" i="74"/>
  <c r="U58" i="74"/>
  <c r="U59" i="74"/>
  <c r="U60" i="74"/>
  <c r="U61" i="74"/>
  <c r="U62" i="74"/>
  <c r="U63" i="74"/>
  <c r="U64" i="74"/>
  <c r="U65" i="74"/>
  <c r="U66" i="74"/>
  <c r="U67" i="74"/>
  <c r="U68" i="74"/>
  <c r="U69" i="74"/>
  <c r="U70" i="74"/>
  <c r="U71" i="74"/>
  <c r="U72" i="74"/>
  <c r="U73" i="74"/>
  <c r="U74" i="74"/>
  <c r="U75" i="74"/>
  <c r="U76" i="74"/>
  <c r="U77" i="74"/>
  <c r="U78" i="74"/>
  <c r="U79" i="74"/>
  <c r="U80" i="74"/>
  <c r="U81" i="74"/>
  <c r="U82" i="74"/>
  <c r="U83" i="74"/>
  <c r="U84" i="74"/>
  <c r="U85" i="74"/>
  <c r="U86" i="74"/>
  <c r="U87" i="74"/>
  <c r="U88" i="74"/>
  <c r="U89" i="74"/>
  <c r="U90" i="74"/>
  <c r="U91" i="74"/>
  <c r="U92" i="74"/>
  <c r="U93" i="74"/>
  <c r="U94" i="74"/>
  <c r="U95" i="74"/>
  <c r="U96" i="74"/>
  <c r="U97" i="74"/>
  <c r="U98" i="74"/>
  <c r="U99" i="74"/>
  <c r="U100" i="74"/>
  <c r="U101" i="74"/>
  <c r="U102" i="74"/>
  <c r="U103" i="74"/>
  <c r="U104" i="74"/>
  <c r="U105" i="74"/>
  <c r="U106" i="74"/>
  <c r="U107" i="74"/>
  <c r="U108" i="74"/>
  <c r="U109" i="74"/>
  <c r="U110" i="74"/>
  <c r="U111" i="74"/>
  <c r="U112" i="74"/>
  <c r="U113" i="74"/>
  <c r="U114" i="74"/>
  <c r="U115" i="74"/>
  <c r="U116" i="74"/>
  <c r="U117" i="74"/>
  <c r="U118" i="74"/>
  <c r="U119" i="74"/>
  <c r="U120" i="74"/>
  <c r="U121" i="74"/>
  <c r="U122" i="74"/>
  <c r="U123" i="74"/>
  <c r="U124" i="74"/>
  <c r="U125" i="74"/>
  <c r="U126" i="74"/>
  <c r="U127" i="74"/>
  <c r="U128" i="74"/>
  <c r="U129" i="74"/>
  <c r="U130" i="74"/>
  <c r="U131" i="74"/>
  <c r="U132" i="74"/>
  <c r="U133" i="74"/>
  <c r="U134" i="74"/>
  <c r="U135" i="74"/>
  <c r="U136" i="74"/>
  <c r="U137" i="74"/>
  <c r="U138" i="74"/>
  <c r="U139" i="74"/>
  <c r="U140" i="74"/>
  <c r="U141" i="74"/>
  <c r="U142" i="74"/>
  <c r="U143" i="74"/>
  <c r="U144" i="74"/>
  <c r="U145" i="74"/>
  <c r="U146" i="74"/>
  <c r="U147" i="74"/>
  <c r="U148" i="74"/>
  <c r="U149" i="74"/>
  <c r="U150" i="74"/>
  <c r="U151" i="74"/>
  <c r="U152" i="74"/>
  <c r="U153" i="74"/>
  <c r="U154" i="74"/>
  <c r="U155" i="74"/>
  <c r="U156" i="74"/>
  <c r="U157" i="74"/>
  <c r="U158" i="74"/>
  <c r="U159" i="74"/>
  <c r="U160" i="74"/>
  <c r="U161" i="74"/>
  <c r="U162" i="74"/>
  <c r="U163" i="74"/>
  <c r="U164" i="74"/>
  <c r="U165" i="74"/>
  <c r="U166" i="74"/>
  <c r="U167" i="74"/>
  <c r="U168" i="74"/>
  <c r="U169" i="74"/>
  <c r="U170" i="74"/>
  <c r="U171" i="74"/>
  <c r="U172" i="74"/>
  <c r="U173" i="74"/>
  <c r="U174" i="74"/>
  <c r="U175" i="74"/>
  <c r="U176" i="74"/>
  <c r="U177" i="74"/>
  <c r="U178" i="74"/>
  <c r="U179" i="74"/>
  <c r="U180" i="74"/>
  <c r="U181" i="74"/>
  <c r="U182" i="74"/>
  <c r="U183" i="74"/>
  <c r="U184" i="74"/>
  <c r="U185" i="74"/>
  <c r="U186" i="74"/>
  <c r="U187" i="74"/>
  <c r="U188" i="74"/>
  <c r="U189" i="74"/>
  <c r="U190" i="74"/>
  <c r="U191" i="74"/>
  <c r="U192" i="74"/>
  <c r="U193" i="74"/>
  <c r="U194" i="74"/>
  <c r="U195" i="74"/>
  <c r="U196" i="74"/>
  <c r="U197" i="74"/>
  <c r="U198" i="74"/>
  <c r="U199" i="74"/>
  <c r="U200" i="74"/>
  <c r="U201" i="74"/>
  <c r="U202" i="74"/>
  <c r="U203" i="74"/>
  <c r="U204" i="74"/>
  <c r="U205" i="74"/>
  <c r="U206" i="74"/>
  <c r="U207" i="74"/>
  <c r="U208" i="74"/>
  <c r="U209" i="74"/>
  <c r="U210" i="74"/>
  <c r="U211" i="74"/>
  <c r="U212" i="74"/>
  <c r="U213" i="74"/>
  <c r="U214" i="74"/>
  <c r="U215" i="74"/>
  <c r="U216" i="74"/>
  <c r="U217" i="74"/>
  <c r="U218" i="74"/>
  <c r="U219" i="74"/>
  <c r="U220" i="74"/>
  <c r="U221" i="74"/>
  <c r="U222" i="74"/>
  <c r="U223" i="74"/>
  <c r="U224" i="74"/>
  <c r="U225" i="74"/>
  <c r="U226" i="74"/>
  <c r="U227" i="74"/>
  <c r="U228" i="74"/>
  <c r="U229" i="74"/>
  <c r="U230" i="74"/>
  <c r="U231" i="74"/>
  <c r="U232" i="74"/>
  <c r="U233" i="74"/>
  <c r="U234" i="74"/>
  <c r="U235" i="74"/>
  <c r="U236" i="74"/>
  <c r="S17" i="74"/>
  <c r="S18" i="74"/>
  <c r="S19" i="74"/>
  <c r="S20" i="74"/>
  <c r="S21" i="74"/>
  <c r="S22" i="74"/>
  <c r="S23" i="74"/>
  <c r="S24" i="74"/>
  <c r="S25" i="74"/>
  <c r="S26" i="74"/>
  <c r="S27" i="74"/>
  <c r="S28" i="74"/>
  <c r="S29" i="74"/>
  <c r="S30" i="74"/>
  <c r="S31" i="74"/>
  <c r="S32" i="74"/>
  <c r="S33" i="74"/>
  <c r="S34" i="74"/>
  <c r="S35" i="74"/>
  <c r="S36" i="74"/>
  <c r="S37" i="74"/>
  <c r="S38" i="74"/>
  <c r="S39" i="74"/>
  <c r="S40" i="74"/>
  <c r="S41" i="74"/>
  <c r="S42" i="74"/>
  <c r="S43" i="74"/>
  <c r="S44" i="74"/>
  <c r="S45" i="74"/>
  <c r="S46" i="74"/>
  <c r="S47" i="74"/>
  <c r="S48" i="74"/>
  <c r="S49" i="74"/>
  <c r="S50" i="74"/>
  <c r="S51" i="74"/>
  <c r="S52" i="74"/>
  <c r="S53" i="74"/>
  <c r="S54" i="74"/>
  <c r="S55" i="74"/>
  <c r="S56" i="74"/>
  <c r="S57" i="74"/>
  <c r="S58" i="74"/>
  <c r="S59" i="74"/>
  <c r="S60" i="74"/>
  <c r="S61" i="74"/>
  <c r="S62" i="74"/>
  <c r="S63" i="74"/>
  <c r="S64" i="74"/>
  <c r="S65" i="74"/>
  <c r="S66" i="74"/>
  <c r="S67" i="74"/>
  <c r="S68" i="74"/>
  <c r="S69" i="74"/>
  <c r="S70" i="74"/>
  <c r="S71" i="74"/>
  <c r="S72" i="74"/>
  <c r="S73" i="74"/>
  <c r="S74" i="74"/>
  <c r="S75" i="74"/>
  <c r="S76" i="74"/>
  <c r="S77" i="74"/>
  <c r="S78" i="74"/>
  <c r="S79" i="74"/>
  <c r="S80" i="74"/>
  <c r="S81" i="74"/>
  <c r="S82" i="74"/>
  <c r="S83" i="74"/>
  <c r="S84" i="74"/>
  <c r="S85" i="74"/>
  <c r="S86" i="74"/>
  <c r="S87" i="74"/>
  <c r="S88" i="74"/>
  <c r="S89" i="74"/>
  <c r="S90" i="74"/>
  <c r="S91" i="74"/>
  <c r="S92" i="74"/>
  <c r="S93" i="74"/>
  <c r="S94" i="74"/>
  <c r="S95" i="74"/>
  <c r="S96" i="74"/>
  <c r="S97" i="74"/>
  <c r="S98" i="74"/>
  <c r="S99" i="74"/>
  <c r="S100" i="74"/>
  <c r="S101" i="74"/>
  <c r="S102" i="74"/>
  <c r="S103" i="74"/>
  <c r="S104" i="74"/>
  <c r="S105" i="74"/>
  <c r="S106" i="74"/>
  <c r="S107" i="74"/>
  <c r="S108" i="74"/>
  <c r="S109" i="74"/>
  <c r="S110" i="74"/>
  <c r="S111" i="74"/>
  <c r="S112" i="74"/>
  <c r="S113" i="74"/>
  <c r="S114" i="74"/>
  <c r="S115" i="74"/>
  <c r="S116" i="74"/>
  <c r="S117" i="74"/>
  <c r="S118" i="74"/>
  <c r="S119" i="74"/>
  <c r="S120" i="74"/>
  <c r="S121" i="74"/>
  <c r="S122" i="74"/>
  <c r="S123" i="74"/>
  <c r="S124" i="74"/>
  <c r="S125" i="74"/>
  <c r="S126" i="74"/>
  <c r="S127" i="74"/>
  <c r="S128" i="74"/>
  <c r="S129" i="74"/>
  <c r="S130" i="74"/>
  <c r="S131" i="74"/>
  <c r="S132" i="74"/>
  <c r="S133" i="74"/>
  <c r="S134" i="74"/>
  <c r="S135" i="74"/>
  <c r="S136" i="74"/>
  <c r="S137" i="74"/>
  <c r="S138" i="74"/>
  <c r="S139" i="74"/>
  <c r="S140" i="74"/>
  <c r="S141" i="74"/>
  <c r="S142" i="74"/>
  <c r="S143" i="74"/>
  <c r="S144" i="74"/>
  <c r="S145" i="74"/>
  <c r="S146" i="74"/>
  <c r="S147" i="74"/>
  <c r="S148" i="74"/>
  <c r="S149" i="74"/>
  <c r="S150" i="74"/>
  <c r="S151" i="74"/>
  <c r="S152" i="74"/>
  <c r="S153" i="74"/>
  <c r="S154" i="74"/>
  <c r="S155" i="74"/>
  <c r="S156" i="74"/>
  <c r="S157" i="74"/>
  <c r="S158" i="74"/>
  <c r="S159" i="74"/>
  <c r="S160" i="74"/>
  <c r="S161" i="74"/>
  <c r="S162" i="74"/>
  <c r="S163" i="74"/>
  <c r="S164" i="74"/>
  <c r="S165" i="74"/>
  <c r="S166" i="74"/>
  <c r="S167" i="74"/>
  <c r="S168" i="74"/>
  <c r="S169" i="74"/>
  <c r="S170" i="74"/>
  <c r="S171" i="74"/>
  <c r="S172" i="74"/>
  <c r="S173" i="74"/>
  <c r="S174" i="74"/>
  <c r="S175" i="74"/>
  <c r="S176" i="74"/>
  <c r="S177" i="74"/>
  <c r="S178" i="74"/>
  <c r="S179" i="74"/>
  <c r="S180" i="74"/>
  <c r="S181" i="74"/>
  <c r="S182" i="74"/>
  <c r="S183" i="74"/>
  <c r="S184" i="74"/>
  <c r="S185" i="74"/>
  <c r="S186" i="74"/>
  <c r="S187" i="74"/>
  <c r="S188" i="74"/>
  <c r="S189" i="74"/>
  <c r="S190" i="74"/>
  <c r="S191" i="74"/>
  <c r="S192" i="74"/>
  <c r="S193" i="74"/>
  <c r="S194" i="74"/>
  <c r="S195" i="74"/>
  <c r="S196" i="74"/>
  <c r="S197" i="74"/>
  <c r="S198" i="74"/>
  <c r="S199" i="74"/>
  <c r="S200" i="74"/>
  <c r="S201" i="74"/>
  <c r="S202" i="74"/>
  <c r="S203" i="74"/>
  <c r="S204" i="74"/>
  <c r="S205" i="74"/>
  <c r="S206" i="74"/>
  <c r="S207" i="74"/>
  <c r="S208" i="74"/>
  <c r="S209" i="74"/>
  <c r="S210" i="74"/>
  <c r="S211" i="74"/>
  <c r="S212" i="74"/>
  <c r="S213" i="74"/>
  <c r="S214" i="74"/>
  <c r="S215" i="74"/>
  <c r="S216" i="74"/>
  <c r="S217" i="74"/>
  <c r="S218" i="74"/>
  <c r="S219" i="74"/>
  <c r="S220" i="74"/>
  <c r="S221" i="74"/>
  <c r="S222" i="74"/>
  <c r="S223" i="74"/>
  <c r="S224" i="74"/>
  <c r="S225" i="74"/>
  <c r="S226" i="74"/>
  <c r="S227" i="74"/>
  <c r="S228" i="74"/>
  <c r="S229" i="74"/>
  <c r="S230" i="74"/>
  <c r="S231" i="74"/>
  <c r="S232" i="74"/>
  <c r="S233" i="74"/>
  <c r="S234" i="74"/>
  <c r="S235" i="74"/>
  <c r="S236" i="74"/>
  <c r="P17" i="74"/>
  <c r="P18" i="74"/>
  <c r="P19" i="74"/>
  <c r="P20" i="74"/>
  <c r="P21" i="74"/>
  <c r="P22" i="74"/>
  <c r="P23" i="74"/>
  <c r="P24" i="74"/>
  <c r="P25" i="74"/>
  <c r="P26" i="74"/>
  <c r="P27" i="74"/>
  <c r="P28" i="74"/>
  <c r="P29" i="74"/>
  <c r="P30" i="74"/>
  <c r="P31" i="74"/>
  <c r="P32" i="74"/>
  <c r="P33" i="74"/>
  <c r="P34" i="74"/>
  <c r="P35" i="74"/>
  <c r="P36" i="74"/>
  <c r="P37" i="74"/>
  <c r="P38" i="74"/>
  <c r="P39" i="74"/>
  <c r="P40" i="74"/>
  <c r="P41" i="74"/>
  <c r="P42" i="74"/>
  <c r="P43" i="74"/>
  <c r="P44" i="74"/>
  <c r="P45" i="74"/>
  <c r="P46" i="74"/>
  <c r="P47" i="74"/>
  <c r="P48" i="74"/>
  <c r="P49" i="74"/>
  <c r="P50" i="74"/>
  <c r="P51" i="74"/>
  <c r="P52" i="74"/>
  <c r="P53" i="74"/>
  <c r="P54" i="74"/>
  <c r="P55" i="74"/>
  <c r="P56" i="74"/>
  <c r="P57" i="74"/>
  <c r="P58" i="74"/>
  <c r="P59" i="74"/>
  <c r="P60" i="74"/>
  <c r="P61" i="74"/>
  <c r="P62" i="74"/>
  <c r="P63" i="74"/>
  <c r="P64" i="74"/>
  <c r="P65" i="74"/>
  <c r="P66" i="74"/>
  <c r="P67" i="74"/>
  <c r="P68" i="74"/>
  <c r="P69" i="74"/>
  <c r="P70" i="74"/>
  <c r="P71" i="74"/>
  <c r="P72" i="74"/>
  <c r="P73" i="74"/>
  <c r="P74" i="74"/>
  <c r="P75" i="74"/>
  <c r="P76" i="74"/>
  <c r="P77" i="74"/>
  <c r="P78" i="74"/>
  <c r="P79" i="74"/>
  <c r="P80" i="74"/>
  <c r="P81" i="74"/>
  <c r="P82" i="74"/>
  <c r="P83" i="74"/>
  <c r="P84" i="74"/>
  <c r="P85" i="74"/>
  <c r="P86" i="74"/>
  <c r="P87" i="74"/>
  <c r="P88" i="74"/>
  <c r="P89" i="74"/>
  <c r="P90" i="74"/>
  <c r="P91" i="74"/>
  <c r="P92" i="74"/>
  <c r="P93" i="74"/>
  <c r="P94" i="74"/>
  <c r="P95" i="74"/>
  <c r="P96" i="74"/>
  <c r="P97" i="74"/>
  <c r="P98" i="74"/>
  <c r="P99" i="74"/>
  <c r="P100" i="74"/>
  <c r="P101" i="74"/>
  <c r="P102" i="74"/>
  <c r="P103" i="74"/>
  <c r="P104" i="74"/>
  <c r="P105" i="74"/>
  <c r="P106" i="74"/>
  <c r="P107" i="74"/>
  <c r="P108" i="74"/>
  <c r="P109" i="74"/>
  <c r="P110" i="74"/>
  <c r="P111" i="74"/>
  <c r="P112" i="74"/>
  <c r="P113" i="74"/>
  <c r="P114" i="74"/>
  <c r="P115" i="74"/>
  <c r="P116" i="74"/>
  <c r="P117" i="74"/>
  <c r="P118" i="74"/>
  <c r="P119" i="74"/>
  <c r="P120" i="74"/>
  <c r="P121" i="74"/>
  <c r="P122" i="74"/>
  <c r="P123" i="74"/>
  <c r="P124" i="74"/>
  <c r="P125" i="74"/>
  <c r="P126" i="74"/>
  <c r="P127" i="74"/>
  <c r="P128" i="74"/>
  <c r="P129" i="74"/>
  <c r="P130" i="74"/>
  <c r="P131" i="74"/>
  <c r="P132" i="74"/>
  <c r="P133" i="74"/>
  <c r="P134" i="74"/>
  <c r="P135" i="74"/>
  <c r="P136" i="74"/>
  <c r="P137" i="74"/>
  <c r="P138" i="74"/>
  <c r="P139" i="74"/>
  <c r="P140" i="74"/>
  <c r="P141" i="74"/>
  <c r="P142" i="74"/>
  <c r="P143" i="74"/>
  <c r="P144" i="74"/>
  <c r="P145" i="74"/>
  <c r="P146" i="74"/>
  <c r="P147" i="74"/>
  <c r="P148" i="74"/>
  <c r="P149" i="74"/>
  <c r="P150" i="74"/>
  <c r="P151" i="74"/>
  <c r="P152" i="74"/>
  <c r="P153" i="74"/>
  <c r="P154" i="74"/>
  <c r="P155" i="74"/>
  <c r="P156" i="74"/>
  <c r="P157" i="74"/>
  <c r="P158" i="74"/>
  <c r="P159" i="74"/>
  <c r="P160" i="74"/>
  <c r="P161" i="74"/>
  <c r="P162" i="74"/>
  <c r="P163" i="74"/>
  <c r="P164" i="74"/>
  <c r="P165" i="74"/>
  <c r="P166" i="74"/>
  <c r="P167" i="74"/>
  <c r="P168" i="74"/>
  <c r="P169" i="74"/>
  <c r="P170" i="74"/>
  <c r="P171" i="74"/>
  <c r="P172" i="74"/>
  <c r="P173" i="74"/>
  <c r="P174" i="74"/>
  <c r="P175" i="74"/>
  <c r="P176" i="74"/>
  <c r="P177" i="74"/>
  <c r="P178" i="74"/>
  <c r="P179" i="74"/>
  <c r="P180" i="74"/>
  <c r="P181" i="74"/>
  <c r="P182" i="74"/>
  <c r="P183" i="74"/>
  <c r="P184" i="74"/>
  <c r="P185" i="74"/>
  <c r="P186" i="74"/>
  <c r="P187" i="74"/>
  <c r="P188" i="74"/>
  <c r="P189" i="74"/>
  <c r="P190" i="74"/>
  <c r="P191" i="74"/>
  <c r="P192" i="74"/>
  <c r="P193" i="74"/>
  <c r="P194" i="74"/>
  <c r="P195" i="74"/>
  <c r="P196" i="74"/>
  <c r="P197" i="74"/>
  <c r="P198" i="74"/>
  <c r="P199" i="74"/>
  <c r="P200" i="74"/>
  <c r="P201" i="74"/>
  <c r="P202" i="74"/>
  <c r="P203" i="74"/>
  <c r="P204" i="74"/>
  <c r="P205" i="74"/>
  <c r="P206" i="74"/>
  <c r="P207" i="74"/>
  <c r="P208" i="74"/>
  <c r="P209" i="74"/>
  <c r="P210" i="74"/>
  <c r="P211" i="74"/>
  <c r="P212" i="74"/>
  <c r="P213" i="74"/>
  <c r="P214" i="74"/>
  <c r="P215" i="74"/>
  <c r="P216" i="74"/>
  <c r="P217" i="74"/>
  <c r="P218" i="74"/>
  <c r="P219" i="74"/>
  <c r="P220" i="74"/>
  <c r="P221" i="74"/>
  <c r="P222" i="74"/>
  <c r="P223" i="74"/>
  <c r="P224" i="74"/>
  <c r="P225" i="74"/>
  <c r="P226" i="74"/>
  <c r="P227" i="74"/>
  <c r="P228" i="74"/>
  <c r="P229" i="74"/>
  <c r="P230" i="74"/>
  <c r="P231" i="74"/>
  <c r="P232" i="74"/>
  <c r="P233" i="74"/>
  <c r="P234" i="74"/>
  <c r="P235" i="74"/>
  <c r="P236" i="74"/>
  <c r="R17" i="74"/>
  <c r="R18" i="74"/>
  <c r="R19" i="74"/>
  <c r="R20" i="74"/>
  <c r="R21" i="74"/>
  <c r="R22" i="74"/>
  <c r="R23" i="74"/>
  <c r="R24" i="74"/>
  <c r="R25" i="74"/>
  <c r="R26" i="74"/>
  <c r="R27" i="74"/>
  <c r="R28" i="74"/>
  <c r="R29" i="74"/>
  <c r="R30" i="74"/>
  <c r="R31" i="74"/>
  <c r="R32" i="74"/>
  <c r="R33" i="74"/>
  <c r="R34" i="74"/>
  <c r="R35" i="74"/>
  <c r="R36" i="74"/>
  <c r="R37" i="74"/>
  <c r="R38" i="74"/>
  <c r="R39" i="74"/>
  <c r="R40" i="74"/>
  <c r="R41" i="74"/>
  <c r="R42" i="74"/>
  <c r="R43" i="74"/>
  <c r="R44" i="74"/>
  <c r="R45" i="74"/>
  <c r="R46" i="74"/>
  <c r="R47" i="74"/>
  <c r="R48" i="74"/>
  <c r="R49" i="74"/>
  <c r="R50" i="74"/>
  <c r="R51" i="74"/>
  <c r="R52" i="74"/>
  <c r="R53" i="74"/>
  <c r="R54" i="74"/>
  <c r="R55" i="74"/>
  <c r="R56" i="74"/>
  <c r="R57" i="74"/>
  <c r="R58" i="74"/>
  <c r="R59" i="74"/>
  <c r="R60" i="74"/>
  <c r="R61" i="74"/>
  <c r="R62" i="74"/>
  <c r="R63" i="74"/>
  <c r="R64" i="74"/>
  <c r="R65" i="74"/>
  <c r="R66" i="74"/>
  <c r="R67" i="74"/>
  <c r="R68" i="74"/>
  <c r="R69" i="74"/>
  <c r="R70" i="74"/>
  <c r="R71" i="74"/>
  <c r="R72" i="74"/>
  <c r="R73" i="74"/>
  <c r="R74" i="74"/>
  <c r="R75" i="74"/>
  <c r="R76" i="74"/>
  <c r="R77" i="74"/>
  <c r="R78" i="74"/>
  <c r="R79" i="74"/>
  <c r="R80" i="74"/>
  <c r="R81" i="74"/>
  <c r="R82" i="74"/>
  <c r="R83" i="74"/>
  <c r="R84" i="74"/>
  <c r="R85" i="74"/>
  <c r="R86" i="74"/>
  <c r="R87" i="74"/>
  <c r="R88" i="74"/>
  <c r="R89" i="74"/>
  <c r="R90" i="74"/>
  <c r="R91" i="74"/>
  <c r="R92" i="74"/>
  <c r="R93" i="74"/>
  <c r="R94" i="74"/>
  <c r="R95" i="74"/>
  <c r="R96" i="74"/>
  <c r="R97" i="74"/>
  <c r="R98" i="74"/>
  <c r="R99" i="74"/>
  <c r="R100" i="74"/>
  <c r="R101" i="74"/>
  <c r="R102" i="74"/>
  <c r="R103" i="74"/>
  <c r="R104" i="74"/>
  <c r="R105" i="74"/>
  <c r="R106" i="74"/>
  <c r="R107" i="74"/>
  <c r="R108" i="74"/>
  <c r="R109" i="74"/>
  <c r="R110" i="74"/>
  <c r="R111" i="74"/>
  <c r="R112" i="74"/>
  <c r="R113" i="74"/>
  <c r="R114" i="74"/>
  <c r="R115" i="74"/>
  <c r="R116" i="74"/>
  <c r="R117" i="74"/>
  <c r="R118" i="74"/>
  <c r="R119" i="74"/>
  <c r="R120" i="74"/>
  <c r="R121" i="74"/>
  <c r="R122" i="74"/>
  <c r="R123" i="74"/>
  <c r="R124" i="74"/>
  <c r="R125" i="74"/>
  <c r="R126" i="74"/>
  <c r="R127" i="74"/>
  <c r="R128" i="74"/>
  <c r="R129" i="74"/>
  <c r="R130" i="74"/>
  <c r="R131" i="74"/>
  <c r="R132" i="74"/>
  <c r="R133" i="74"/>
  <c r="R134" i="74"/>
  <c r="R135" i="74"/>
  <c r="R136" i="74"/>
  <c r="R137" i="74"/>
  <c r="R138" i="74"/>
  <c r="R139" i="74"/>
  <c r="R140" i="74"/>
  <c r="R141" i="74"/>
  <c r="R142" i="74"/>
  <c r="R143" i="74"/>
  <c r="R144" i="74"/>
  <c r="R145" i="74"/>
  <c r="R146" i="74"/>
  <c r="R147" i="74"/>
  <c r="R148" i="74"/>
  <c r="R149" i="74"/>
  <c r="R150" i="74"/>
  <c r="R151" i="74"/>
  <c r="R152" i="74"/>
  <c r="R153" i="74"/>
  <c r="R154" i="74"/>
  <c r="R155" i="74"/>
  <c r="R156" i="74"/>
  <c r="R157" i="74"/>
  <c r="R158" i="74"/>
  <c r="R159" i="74"/>
  <c r="R160" i="74"/>
  <c r="R161" i="74"/>
  <c r="R162" i="74"/>
  <c r="R163" i="74"/>
  <c r="R164" i="74"/>
  <c r="R165" i="74"/>
  <c r="R166" i="74"/>
  <c r="R167" i="74"/>
  <c r="R168" i="74"/>
  <c r="R169" i="74"/>
  <c r="R170" i="74"/>
  <c r="R171" i="74"/>
  <c r="R172" i="74"/>
  <c r="R173" i="74"/>
  <c r="R174" i="74"/>
  <c r="R175" i="74"/>
  <c r="R176" i="74"/>
  <c r="R177" i="74"/>
  <c r="R178" i="74"/>
  <c r="R179" i="74"/>
  <c r="R180" i="74"/>
  <c r="R181" i="74"/>
  <c r="R182" i="74"/>
  <c r="R183" i="74"/>
  <c r="R184" i="74"/>
  <c r="R185" i="74"/>
  <c r="R186" i="74"/>
  <c r="R187" i="74"/>
  <c r="R188" i="74"/>
  <c r="R189" i="74"/>
  <c r="R190" i="74"/>
  <c r="R191" i="74"/>
  <c r="R192" i="74"/>
  <c r="R193" i="74"/>
  <c r="R194" i="74"/>
  <c r="R195" i="74"/>
  <c r="R196" i="74"/>
  <c r="R197" i="74"/>
  <c r="R198" i="74"/>
  <c r="R199" i="74"/>
  <c r="R200" i="74"/>
  <c r="R201" i="74"/>
  <c r="R202" i="74"/>
  <c r="R203" i="74"/>
  <c r="R204" i="74"/>
  <c r="R205" i="74"/>
  <c r="R206" i="74"/>
  <c r="R207" i="74"/>
  <c r="R208" i="74"/>
  <c r="R209" i="74"/>
  <c r="R210" i="74"/>
  <c r="R211" i="74"/>
  <c r="R212" i="74"/>
  <c r="R213" i="74"/>
  <c r="R214" i="74"/>
  <c r="R215" i="74"/>
  <c r="R216" i="74"/>
  <c r="R217" i="74"/>
  <c r="R218" i="74"/>
  <c r="R219" i="74"/>
  <c r="R220" i="74"/>
  <c r="R221" i="74"/>
  <c r="R222" i="74"/>
  <c r="R223" i="74"/>
  <c r="R224" i="74"/>
  <c r="R225" i="74"/>
  <c r="R226" i="74"/>
  <c r="R227" i="74"/>
  <c r="R228" i="74"/>
  <c r="R229" i="74"/>
  <c r="R230" i="74"/>
  <c r="R231" i="74"/>
  <c r="R232" i="74"/>
  <c r="R233" i="74"/>
  <c r="R234" i="74"/>
  <c r="R235" i="74"/>
  <c r="R236" i="74"/>
  <c r="O17" i="74"/>
  <c r="O18" i="74"/>
  <c r="O19" i="74"/>
  <c r="O20" i="74"/>
  <c r="O21" i="74"/>
  <c r="O22" i="74"/>
  <c r="O23" i="74"/>
  <c r="O24" i="74"/>
  <c r="O25" i="74"/>
  <c r="O26" i="74"/>
  <c r="O27" i="74"/>
  <c r="O28" i="74"/>
  <c r="O29" i="74"/>
  <c r="O30" i="74"/>
  <c r="O31" i="74"/>
  <c r="O32" i="74"/>
  <c r="O33" i="74"/>
  <c r="O34" i="74"/>
  <c r="O35" i="74"/>
  <c r="O36" i="74"/>
  <c r="O37" i="74"/>
  <c r="O38" i="74"/>
  <c r="O39" i="74"/>
  <c r="O40" i="74"/>
  <c r="O41" i="74"/>
  <c r="O42" i="74"/>
  <c r="O43" i="74"/>
  <c r="O44" i="74"/>
  <c r="O45" i="74"/>
  <c r="O46" i="74"/>
  <c r="O47" i="74"/>
  <c r="O48" i="74"/>
  <c r="O49" i="74"/>
  <c r="O50" i="74"/>
  <c r="O51" i="74"/>
  <c r="O52" i="74"/>
  <c r="O53" i="74"/>
  <c r="O54" i="74"/>
  <c r="O55" i="74"/>
  <c r="O56" i="74"/>
  <c r="O57" i="74"/>
  <c r="O58" i="74"/>
  <c r="O59" i="74"/>
  <c r="O60" i="74"/>
  <c r="O61" i="74"/>
  <c r="O62" i="74"/>
  <c r="O63" i="74"/>
  <c r="O64" i="74"/>
  <c r="O65" i="74"/>
  <c r="O66" i="74"/>
  <c r="O67" i="74"/>
  <c r="O68" i="74"/>
  <c r="O69" i="74"/>
  <c r="O70" i="74"/>
  <c r="O71" i="74"/>
  <c r="O72" i="74"/>
  <c r="O73" i="74"/>
  <c r="O74" i="74"/>
  <c r="O75" i="74"/>
  <c r="O76" i="74"/>
  <c r="O77" i="74"/>
  <c r="O78" i="74"/>
  <c r="O79" i="74"/>
  <c r="O80" i="74"/>
  <c r="O81" i="74"/>
  <c r="O82" i="74"/>
  <c r="O83" i="74"/>
  <c r="O84" i="74"/>
  <c r="O85" i="74"/>
  <c r="O86" i="74"/>
  <c r="O87" i="74"/>
  <c r="O88" i="74"/>
  <c r="O89" i="74"/>
  <c r="O90" i="74"/>
  <c r="O91" i="74"/>
  <c r="O92" i="74"/>
  <c r="O93" i="74"/>
  <c r="O94" i="74"/>
  <c r="O95" i="74"/>
  <c r="O96" i="74"/>
  <c r="O97" i="74"/>
  <c r="O98" i="74"/>
  <c r="O99" i="74"/>
  <c r="O100" i="74"/>
  <c r="O101" i="74"/>
  <c r="O102" i="74"/>
  <c r="O103" i="74"/>
  <c r="O104" i="74"/>
  <c r="O105" i="74"/>
  <c r="O106" i="74"/>
  <c r="O107" i="74"/>
  <c r="O108" i="74"/>
  <c r="O109" i="74"/>
  <c r="O110" i="74"/>
  <c r="O111" i="74"/>
  <c r="O112" i="74"/>
  <c r="O113" i="74"/>
  <c r="O114" i="74"/>
  <c r="O115" i="74"/>
  <c r="O116" i="74"/>
  <c r="O117" i="74"/>
  <c r="O118" i="74"/>
  <c r="O119" i="74"/>
  <c r="O120" i="74"/>
  <c r="O121" i="74"/>
  <c r="O122" i="74"/>
  <c r="O123" i="74"/>
  <c r="O124" i="74"/>
  <c r="O125" i="74"/>
  <c r="O126" i="74"/>
  <c r="O127" i="74"/>
  <c r="O128" i="74"/>
  <c r="O129" i="74"/>
  <c r="O130" i="74"/>
  <c r="O131" i="74"/>
  <c r="O132" i="74"/>
  <c r="O133" i="74"/>
  <c r="O134" i="74"/>
  <c r="O135" i="74"/>
  <c r="O136" i="74"/>
  <c r="O137" i="74"/>
  <c r="O138" i="74"/>
  <c r="O139" i="74"/>
  <c r="O140" i="74"/>
  <c r="O141" i="74"/>
  <c r="O142" i="74"/>
  <c r="O143" i="74"/>
  <c r="O144" i="74"/>
  <c r="O145" i="74"/>
  <c r="O146" i="74"/>
  <c r="O147" i="74"/>
  <c r="O148" i="74"/>
  <c r="O149" i="74"/>
  <c r="O150" i="74"/>
  <c r="O151" i="74"/>
  <c r="O152" i="74"/>
  <c r="O153" i="74"/>
  <c r="O154" i="74"/>
  <c r="O155" i="74"/>
  <c r="O156" i="74"/>
  <c r="O157" i="74"/>
  <c r="O158" i="74"/>
  <c r="O159" i="74"/>
  <c r="O160" i="74"/>
  <c r="O161" i="74"/>
  <c r="O162" i="74"/>
  <c r="O163" i="74"/>
  <c r="O164" i="74"/>
  <c r="O165" i="74"/>
  <c r="O166" i="74"/>
  <c r="O167" i="74"/>
  <c r="O168" i="74"/>
  <c r="O169" i="74"/>
  <c r="O170" i="74"/>
  <c r="O171" i="74"/>
  <c r="O172" i="74"/>
  <c r="O173" i="74"/>
  <c r="O174" i="74"/>
  <c r="O175" i="74"/>
  <c r="O176" i="74"/>
  <c r="O177" i="74"/>
  <c r="O178" i="74"/>
  <c r="O179" i="74"/>
  <c r="O180" i="74"/>
  <c r="O181" i="74"/>
  <c r="O182" i="74"/>
  <c r="O183" i="74"/>
  <c r="O184" i="74"/>
  <c r="O185" i="74"/>
  <c r="O186" i="74"/>
  <c r="O187" i="74"/>
  <c r="O188" i="74"/>
  <c r="O189" i="74"/>
  <c r="O190" i="74"/>
  <c r="O191" i="74"/>
  <c r="O192" i="74"/>
  <c r="O193" i="74"/>
  <c r="O194" i="74"/>
  <c r="O195" i="74"/>
  <c r="O196" i="74"/>
  <c r="O197" i="74"/>
  <c r="O198" i="74"/>
  <c r="O199" i="74"/>
  <c r="O200" i="74"/>
  <c r="O201" i="74"/>
  <c r="O202" i="74"/>
  <c r="O203" i="74"/>
  <c r="O204" i="74"/>
  <c r="O205" i="74"/>
  <c r="O206" i="74"/>
  <c r="O207" i="74"/>
  <c r="O208" i="74"/>
  <c r="O209" i="74"/>
  <c r="O210" i="74"/>
  <c r="O211" i="74"/>
  <c r="O212" i="74"/>
  <c r="O213" i="74"/>
  <c r="O214" i="74"/>
  <c r="O215" i="74"/>
  <c r="O216" i="74"/>
  <c r="O217" i="74"/>
  <c r="O218" i="74"/>
  <c r="O219" i="74"/>
  <c r="O220" i="74"/>
  <c r="O221" i="74"/>
  <c r="O222" i="74"/>
  <c r="O223" i="74"/>
  <c r="O224" i="74"/>
  <c r="O225" i="74"/>
  <c r="O226" i="74"/>
  <c r="O227" i="74"/>
  <c r="O228" i="74"/>
  <c r="O229" i="74"/>
  <c r="O230" i="74"/>
  <c r="O231" i="74"/>
  <c r="O232" i="74"/>
  <c r="O233" i="74"/>
  <c r="O234" i="74"/>
  <c r="O235" i="74"/>
  <c r="O236" i="74"/>
  <c r="V39" i="66" l="1"/>
  <c r="U39" i="66"/>
  <c r="V43" i="66"/>
  <c r="U43" i="66"/>
  <c r="V61" i="66"/>
  <c r="U61" i="66"/>
  <c r="U54" i="66"/>
  <c r="V54" i="66"/>
  <c r="U81" i="66"/>
  <c r="V81" i="66"/>
  <c r="U44" i="66"/>
  <c r="V44" i="66"/>
  <c r="U46" i="66"/>
  <c r="V46" i="66"/>
  <c r="V58" i="66"/>
  <c r="U58" i="66"/>
  <c r="V67" i="66"/>
  <c r="U67" i="66"/>
  <c r="V66" i="66"/>
  <c r="U66" i="66"/>
  <c r="V48" i="66"/>
  <c r="U48" i="66"/>
  <c r="V71" i="66"/>
  <c r="U71" i="66"/>
  <c r="U38" i="66"/>
  <c r="V38" i="66"/>
  <c r="U51" i="66"/>
  <c r="V51" i="66"/>
  <c r="V63" i="66"/>
  <c r="U63" i="66"/>
  <c r="U78" i="66"/>
  <c r="V78" i="66"/>
  <c r="U62" i="66"/>
  <c r="V62" i="66"/>
  <c r="V83" i="66"/>
  <c r="U83" i="66"/>
  <c r="V45" i="66"/>
  <c r="U45" i="66"/>
  <c r="V35" i="66"/>
  <c r="U35" i="66"/>
  <c r="U59" i="66"/>
  <c r="V59" i="66"/>
  <c r="V69" i="66"/>
  <c r="U69" i="66"/>
  <c r="V72" i="66"/>
  <c r="U72" i="66"/>
  <c r="V79" i="66"/>
  <c r="U79" i="66"/>
  <c r="V82" i="66"/>
  <c r="U82" i="66"/>
  <c r="U49" i="66"/>
  <c r="V49" i="66"/>
  <c r="V40" i="66"/>
  <c r="U40" i="66"/>
  <c r="V42" i="66"/>
  <c r="U42" i="66"/>
  <c r="U52" i="66"/>
  <c r="V52" i="66"/>
  <c r="V64" i="66"/>
  <c r="U64" i="66"/>
  <c r="U76" i="66"/>
  <c r="V76" i="66"/>
  <c r="V80" i="66"/>
  <c r="U80" i="66"/>
  <c r="V56" i="66"/>
  <c r="U56" i="66"/>
  <c r="V50" i="66"/>
  <c r="U50" i="66"/>
  <c r="U73" i="66"/>
  <c r="V73" i="66"/>
  <c r="V47" i="66"/>
  <c r="U47" i="66"/>
  <c r="U65" i="66"/>
  <c r="V65" i="66"/>
  <c r="U57" i="66"/>
  <c r="V57" i="66"/>
  <c r="V74" i="66"/>
  <c r="U74" i="66"/>
  <c r="V85" i="66"/>
  <c r="U85" i="66"/>
  <c r="U41" i="66"/>
  <c r="V41" i="66"/>
  <c r="U84" i="66"/>
  <c r="V84" i="66"/>
  <c r="V37" i="66"/>
  <c r="U37" i="66"/>
  <c r="V53" i="66"/>
  <c r="U53" i="66"/>
  <c r="U60" i="66"/>
  <c r="V60" i="66"/>
  <c r="U34" i="66"/>
  <c r="V34" i="66"/>
  <c r="U70" i="66"/>
  <c r="V70" i="66"/>
  <c r="U75" i="66"/>
  <c r="V75" i="66"/>
  <c r="V77" i="66"/>
  <c r="U77" i="66"/>
  <c r="U36" i="66"/>
  <c r="V36" i="66"/>
  <c r="U68" i="66"/>
  <c r="V68" i="66"/>
  <c r="V55" i="66"/>
  <c r="U55" i="66"/>
  <c r="Z13" i="74"/>
  <c r="V182" i="66"/>
  <c r="U182" i="66"/>
  <c r="V185" i="66"/>
  <c r="U186" i="66"/>
  <c r="V186" i="66"/>
  <c r="V184" i="66"/>
  <c r="U184" i="66"/>
  <c r="U13" i="74"/>
  <c r="Y13" i="74"/>
  <c r="X13" i="74"/>
  <c r="V13" i="74"/>
  <c r="W13" i="74"/>
  <c r="O13" i="74"/>
  <c r="R13" i="74"/>
  <c r="N92" i="74"/>
  <c r="N91" i="74"/>
  <c r="N90" i="74"/>
  <c r="N89" i="74"/>
  <c r="N88" i="74"/>
  <c r="N87" i="74"/>
  <c r="N86" i="74"/>
  <c r="N85" i="74"/>
  <c r="N84" i="74"/>
  <c r="N83" i="74"/>
  <c r="N82" i="74"/>
  <c r="N81" i="74"/>
  <c r="N80" i="74"/>
  <c r="N79" i="74"/>
  <c r="N78" i="74"/>
  <c r="N77" i="74"/>
  <c r="N76" i="74"/>
  <c r="N75" i="74"/>
  <c r="N74" i="74"/>
  <c r="N73" i="74"/>
  <c r="N72" i="74"/>
  <c r="N71" i="74"/>
  <c r="N70" i="74"/>
  <c r="N69" i="74"/>
  <c r="N68" i="74"/>
  <c r="N67" i="74"/>
  <c r="N66" i="74"/>
  <c r="N65" i="74"/>
  <c r="N64" i="74"/>
  <c r="N63" i="74"/>
  <c r="N62" i="74"/>
  <c r="N61" i="74"/>
  <c r="N60" i="74"/>
  <c r="N59" i="74"/>
  <c r="N58" i="74"/>
  <c r="N57" i="74"/>
  <c r="N56" i="74"/>
  <c r="N55" i="74"/>
  <c r="N54" i="74"/>
  <c r="N53" i="74"/>
  <c r="N52" i="74"/>
  <c r="N51" i="74"/>
  <c r="N50" i="74"/>
  <c r="N49" i="74"/>
  <c r="N48" i="74"/>
  <c r="N47" i="74"/>
  <c r="N46" i="74"/>
  <c r="N45" i="74"/>
  <c r="N44" i="74"/>
  <c r="N43" i="74"/>
  <c r="N42" i="74"/>
  <c r="N41" i="74"/>
  <c r="N40" i="74"/>
  <c r="N39" i="74"/>
  <c r="N38" i="74"/>
  <c r="N37" i="74"/>
  <c r="N36" i="74"/>
  <c r="N35" i="74"/>
  <c r="N34" i="74"/>
  <c r="N33" i="74"/>
  <c r="N32" i="74"/>
  <c r="N31" i="74"/>
  <c r="N30" i="74"/>
  <c r="N29" i="74"/>
  <c r="N28" i="74"/>
  <c r="N27" i="74"/>
  <c r="N26" i="74"/>
  <c r="N25" i="74"/>
  <c r="N24" i="74"/>
  <c r="N23" i="74"/>
  <c r="N22" i="74"/>
  <c r="N21" i="74"/>
  <c r="N20" i="74"/>
  <c r="N19" i="74"/>
  <c r="N18" i="74"/>
  <c r="N17" i="74"/>
  <c r="O89" i="73"/>
  <c r="P89" i="73"/>
  <c r="Q89" i="73"/>
  <c r="O13" i="73"/>
  <c r="O14" i="73"/>
  <c r="O15" i="73"/>
  <c r="O16" i="73"/>
  <c r="O17" i="73"/>
  <c r="O18" i="73"/>
  <c r="O19" i="73"/>
  <c r="O20" i="73"/>
  <c r="O21" i="73"/>
  <c r="O22" i="73"/>
  <c r="O23" i="73"/>
  <c r="O24" i="73"/>
  <c r="O25" i="73"/>
  <c r="O26" i="73"/>
  <c r="O27" i="73"/>
  <c r="O28" i="73"/>
  <c r="O29" i="73"/>
  <c r="O30" i="73"/>
  <c r="O31" i="73"/>
  <c r="O32" i="73"/>
  <c r="O33" i="73"/>
  <c r="O35" i="73"/>
  <c r="O40" i="73"/>
  <c r="O41" i="73"/>
  <c r="O43" i="73"/>
  <c r="O44" i="73"/>
  <c r="O45" i="73"/>
  <c r="O46" i="73"/>
  <c r="O47" i="73"/>
  <c r="O48" i="73"/>
  <c r="O49" i="73"/>
  <c r="O50" i="73"/>
  <c r="O51" i="73"/>
  <c r="O52" i="73"/>
  <c r="O53" i="73"/>
  <c r="O54" i="73"/>
  <c r="O55" i="73"/>
  <c r="O56" i="73"/>
  <c r="O57" i="73"/>
  <c r="O58" i="73"/>
  <c r="O59" i="73"/>
  <c r="O64" i="73"/>
  <c r="O78" i="73"/>
  <c r="O79" i="73"/>
  <c r="O80" i="73"/>
  <c r="O81" i="73"/>
  <c r="O82" i="73"/>
  <c r="O83" i="73"/>
  <c r="O84" i="73"/>
  <c r="O85" i="73"/>
  <c r="O86" i="73"/>
  <c r="O87" i="73"/>
  <c r="O88" i="73"/>
  <c r="P88" i="73"/>
  <c r="Q88" i="73"/>
  <c r="O12" i="73"/>
  <c r="Q10" i="73" l="1"/>
  <c r="O10" i="73"/>
  <c r="P10" i="73"/>
  <c r="W14" i="55"/>
  <c r="X14" i="55"/>
  <c r="Y14" i="55"/>
  <c r="AD14" i="55"/>
  <c r="AE14" i="55"/>
  <c r="AF14" i="55"/>
  <c r="AG14" i="55"/>
  <c r="W15" i="55"/>
  <c r="X15" i="55"/>
  <c r="Y15" i="55"/>
  <c r="AD15" i="55"/>
  <c r="AE15" i="55"/>
  <c r="AF15" i="55"/>
  <c r="AG15" i="55"/>
  <c r="W16" i="55"/>
  <c r="X16" i="55"/>
  <c r="Y16" i="55"/>
  <c r="AD16" i="55"/>
  <c r="AE16" i="55"/>
  <c r="AF16" i="55"/>
  <c r="AG16" i="55"/>
  <c r="W17" i="55"/>
  <c r="X17" i="55"/>
  <c r="Y17" i="55"/>
  <c r="AD17" i="55"/>
  <c r="AE17" i="55"/>
  <c r="AF17" i="55"/>
  <c r="AG17" i="55"/>
  <c r="W18" i="55"/>
  <c r="X18" i="55"/>
  <c r="Y18" i="55"/>
  <c r="AD18" i="55"/>
  <c r="AE18" i="55"/>
  <c r="AF18" i="55"/>
  <c r="AG18" i="55"/>
  <c r="W19" i="55"/>
  <c r="X19" i="55"/>
  <c r="Y19" i="55"/>
  <c r="AD19" i="55"/>
  <c r="AE19" i="55"/>
  <c r="AF19" i="55"/>
  <c r="AG19" i="55"/>
  <c r="W20" i="55"/>
  <c r="X20" i="55"/>
  <c r="Y20" i="55"/>
  <c r="AD20" i="55"/>
  <c r="AE20" i="55"/>
  <c r="AF20" i="55"/>
  <c r="AG20" i="55"/>
  <c r="W21" i="55"/>
  <c r="X21" i="55"/>
  <c r="Y21" i="55"/>
  <c r="AD21" i="55"/>
  <c r="AE21" i="55"/>
  <c r="AF21" i="55"/>
  <c r="AG21" i="55"/>
  <c r="W22" i="55"/>
  <c r="X22" i="55"/>
  <c r="Y22" i="55"/>
  <c r="AD22" i="55"/>
  <c r="AE22" i="55"/>
  <c r="AF22" i="55"/>
  <c r="AG22" i="55"/>
  <c r="W23" i="55"/>
  <c r="X23" i="55"/>
  <c r="Y23" i="55"/>
  <c r="AD23" i="55"/>
  <c r="AE23" i="55"/>
  <c r="AF23" i="55"/>
  <c r="AG23" i="55"/>
  <c r="W24" i="55"/>
  <c r="X24" i="55"/>
  <c r="Y24" i="55"/>
  <c r="AD24" i="55"/>
  <c r="AE24" i="55"/>
  <c r="AF24" i="55"/>
  <c r="AG24" i="55"/>
  <c r="W25" i="55"/>
  <c r="X25" i="55"/>
  <c r="Y25" i="55"/>
  <c r="AD25" i="55"/>
  <c r="AE25" i="55"/>
  <c r="AF25" i="55"/>
  <c r="AG25" i="55"/>
  <c r="W26" i="55"/>
  <c r="X26" i="55"/>
  <c r="Y26" i="55"/>
  <c r="AD26" i="55"/>
  <c r="AE26" i="55"/>
  <c r="AF26" i="55"/>
  <c r="AG26" i="55"/>
  <c r="W27" i="55"/>
  <c r="X27" i="55"/>
  <c r="Y27" i="55"/>
  <c r="AD27" i="55"/>
  <c r="AE27" i="55"/>
  <c r="AF27" i="55"/>
  <c r="AG27" i="55"/>
  <c r="W28" i="55"/>
  <c r="X28" i="55"/>
  <c r="Y28" i="55"/>
  <c r="AD28" i="55"/>
  <c r="AE28" i="55"/>
  <c r="AF28" i="55"/>
  <c r="AG28" i="55"/>
  <c r="W29" i="55"/>
  <c r="X29" i="55"/>
  <c r="Y29" i="55"/>
  <c r="AD29" i="55"/>
  <c r="AE29" i="55"/>
  <c r="AF29" i="55"/>
  <c r="AG29" i="55"/>
  <c r="W30" i="55"/>
  <c r="X30" i="55"/>
  <c r="Y30" i="55"/>
  <c r="AD30" i="55"/>
  <c r="AE30" i="55"/>
  <c r="AF30" i="55"/>
  <c r="AG30" i="55"/>
  <c r="W31" i="55"/>
  <c r="X31" i="55"/>
  <c r="Y31" i="55"/>
  <c r="AD31" i="55"/>
  <c r="AE31" i="55"/>
  <c r="AF31" i="55"/>
  <c r="AG31" i="55"/>
  <c r="W32" i="55"/>
  <c r="X32" i="55"/>
  <c r="Y32" i="55"/>
  <c r="AD32" i="55"/>
  <c r="AE32" i="55"/>
  <c r="AF32" i="55"/>
  <c r="AG32" i="55"/>
  <c r="W33" i="55"/>
  <c r="X33" i="55"/>
  <c r="Y33" i="55"/>
  <c r="AD33" i="55"/>
  <c r="AE33" i="55"/>
  <c r="AF33" i="55"/>
  <c r="AG33" i="55"/>
  <c r="W34" i="55"/>
  <c r="X34" i="55"/>
  <c r="Y34" i="55"/>
  <c r="AD34" i="55"/>
  <c r="AE34" i="55"/>
  <c r="AF34" i="55"/>
  <c r="AG34" i="55"/>
  <c r="W35" i="55"/>
  <c r="X35" i="55"/>
  <c r="Y35" i="55"/>
  <c r="AD35" i="55"/>
  <c r="AE35" i="55"/>
  <c r="AF35" i="55"/>
  <c r="AG35" i="55"/>
  <c r="W36" i="55"/>
  <c r="X36" i="55"/>
  <c r="Y36" i="55"/>
  <c r="AD36" i="55"/>
  <c r="AE36" i="55"/>
  <c r="AF36" i="55"/>
  <c r="AG36" i="55"/>
  <c r="W37" i="55"/>
  <c r="X37" i="55"/>
  <c r="Y37" i="55"/>
  <c r="AD37" i="55"/>
  <c r="AE37" i="55"/>
  <c r="AF37" i="55"/>
  <c r="AG37" i="55"/>
  <c r="W38" i="55"/>
  <c r="X38" i="55"/>
  <c r="Y38" i="55"/>
  <c r="AD38" i="55"/>
  <c r="AE38" i="55"/>
  <c r="AF38" i="55"/>
  <c r="AG38" i="55"/>
  <c r="W39" i="55"/>
  <c r="X39" i="55"/>
  <c r="Y39" i="55"/>
  <c r="AD39" i="55"/>
  <c r="AE39" i="55"/>
  <c r="AF39" i="55"/>
  <c r="AG39" i="55"/>
  <c r="W40" i="55"/>
  <c r="X40" i="55"/>
  <c r="Y40" i="55"/>
  <c r="AD40" i="55"/>
  <c r="AE40" i="55"/>
  <c r="AF40" i="55"/>
  <c r="AG40" i="55"/>
  <c r="V41" i="55"/>
  <c r="W41" i="55"/>
  <c r="X41" i="55"/>
  <c r="Y41" i="55"/>
  <c r="Z41" i="55"/>
  <c r="AA41" i="55"/>
  <c r="AB41" i="55"/>
  <c r="AC41" i="55"/>
  <c r="AD41" i="55"/>
  <c r="AE41" i="55"/>
  <c r="AF41" i="55"/>
  <c r="AG41" i="55"/>
  <c r="V42" i="55"/>
  <c r="W42" i="55"/>
  <c r="X42" i="55"/>
  <c r="Y42" i="55"/>
  <c r="Z42" i="55"/>
  <c r="AA42" i="55"/>
  <c r="AB42" i="55"/>
  <c r="AC42" i="55"/>
  <c r="AD42" i="55"/>
  <c r="AE42" i="55"/>
  <c r="AF42" i="55"/>
  <c r="AG42" i="55"/>
  <c r="V43" i="55"/>
  <c r="W43" i="55"/>
  <c r="X43" i="55"/>
  <c r="Y43" i="55"/>
  <c r="Z43" i="55"/>
  <c r="AA43" i="55"/>
  <c r="AB43" i="55"/>
  <c r="AC43" i="55"/>
  <c r="AD43" i="55"/>
  <c r="AE43" i="55"/>
  <c r="AF43" i="55"/>
  <c r="AG43" i="55"/>
  <c r="U14" i="55"/>
  <c r="Z14" i="55" s="1"/>
  <c r="U15" i="55"/>
  <c r="Z15" i="55" s="1"/>
  <c r="U16" i="55"/>
  <c r="AB16" i="55" s="1"/>
  <c r="U17" i="55"/>
  <c r="Z17" i="55" s="1"/>
  <c r="U18" i="55"/>
  <c r="Z18" i="55" s="1"/>
  <c r="U19" i="55"/>
  <c r="Z19" i="55" s="1"/>
  <c r="U20" i="55"/>
  <c r="Z20" i="55" s="1"/>
  <c r="U21" i="55"/>
  <c r="Z21" i="55" s="1"/>
  <c r="U22" i="55"/>
  <c r="Z22" i="55" s="1"/>
  <c r="U23" i="55"/>
  <c r="AB23" i="55" s="1"/>
  <c r="U24" i="55"/>
  <c r="Z24" i="55" s="1"/>
  <c r="U25" i="55"/>
  <c r="Z25" i="55" s="1"/>
  <c r="U26" i="55"/>
  <c r="Z26" i="55" s="1"/>
  <c r="U27" i="55"/>
  <c r="AB27" i="55" s="1"/>
  <c r="U28" i="55"/>
  <c r="Z28" i="55" s="1"/>
  <c r="U29" i="55"/>
  <c r="AB29" i="55" s="1"/>
  <c r="U30" i="55"/>
  <c r="AB30" i="55" s="1"/>
  <c r="U31" i="55"/>
  <c r="Z31" i="55" s="1"/>
  <c r="U32" i="55"/>
  <c r="AB32" i="55" s="1"/>
  <c r="U33" i="55"/>
  <c r="Z33" i="55" s="1"/>
  <c r="U34" i="55"/>
  <c r="AB34" i="55" s="1"/>
  <c r="U35" i="55"/>
  <c r="Z35" i="55" s="1"/>
  <c r="U36" i="55"/>
  <c r="AB36" i="55" s="1"/>
  <c r="U37" i="55"/>
  <c r="Z37" i="55" s="1"/>
  <c r="U38" i="55"/>
  <c r="AC38" i="55" s="1"/>
  <c r="U39" i="55"/>
  <c r="Z39" i="55" s="1"/>
  <c r="U40" i="55"/>
  <c r="Z40" i="55" s="1"/>
  <c r="U41" i="55"/>
  <c r="U42" i="55"/>
  <c r="U43" i="55"/>
  <c r="T14" i="55"/>
  <c r="V14" i="55" s="1"/>
  <c r="T15" i="55"/>
  <c r="V15" i="55" s="1"/>
  <c r="T16" i="55"/>
  <c r="V16" i="55" s="1"/>
  <c r="T17" i="55"/>
  <c r="V17" i="55" s="1"/>
  <c r="T18" i="55"/>
  <c r="V18" i="55" s="1"/>
  <c r="T19" i="55"/>
  <c r="V19" i="55" s="1"/>
  <c r="T20" i="55"/>
  <c r="V20" i="55" s="1"/>
  <c r="T21" i="55"/>
  <c r="V21" i="55" s="1"/>
  <c r="T22" i="55"/>
  <c r="V22" i="55" s="1"/>
  <c r="T23" i="55"/>
  <c r="V23" i="55" s="1"/>
  <c r="T24" i="55"/>
  <c r="V24" i="55" s="1"/>
  <c r="T25" i="55"/>
  <c r="V25" i="55" s="1"/>
  <c r="T26" i="55"/>
  <c r="V26" i="55" s="1"/>
  <c r="T27" i="55"/>
  <c r="V27" i="55" s="1"/>
  <c r="T28" i="55"/>
  <c r="V28" i="55" s="1"/>
  <c r="T29" i="55"/>
  <c r="V29" i="55" s="1"/>
  <c r="T30" i="55"/>
  <c r="V30" i="55" s="1"/>
  <c r="T31" i="55"/>
  <c r="V31" i="55" s="1"/>
  <c r="T32" i="55"/>
  <c r="T33" i="55"/>
  <c r="V33" i="55" s="1"/>
  <c r="T34" i="55"/>
  <c r="V34" i="55" s="1"/>
  <c r="T35" i="55"/>
  <c r="V35" i="55" s="1"/>
  <c r="T36" i="55"/>
  <c r="V36" i="55" s="1"/>
  <c r="T37" i="55"/>
  <c r="V37" i="55" s="1"/>
  <c r="T38" i="55"/>
  <c r="V38" i="55" s="1"/>
  <c r="T39" i="55"/>
  <c r="V39" i="55" s="1"/>
  <c r="T40" i="55"/>
  <c r="V40" i="55" s="1"/>
  <c r="T41" i="55"/>
  <c r="T42" i="55"/>
  <c r="T43" i="55"/>
  <c r="O12" i="66"/>
  <c r="O10" i="66" s="1"/>
  <c r="R12" i="66"/>
  <c r="N12" i="66"/>
  <c r="N10" i="66" s="1"/>
  <c r="AC40" i="55" l="1"/>
  <c r="AB40" i="55"/>
  <c r="AB38" i="55"/>
  <c r="AA40" i="55"/>
  <c r="AA38" i="55"/>
  <c r="Z38" i="55"/>
  <c r="AC39" i="55"/>
  <c r="AB39" i="55"/>
  <c r="AA39" i="55"/>
  <c r="AA27" i="55"/>
  <c r="AA36" i="55"/>
  <c r="AA34" i="55"/>
  <c r="AA32" i="55"/>
  <c r="AA30" i="55"/>
  <c r="AA29" i="55"/>
  <c r="Z36" i="55"/>
  <c r="Z34" i="55"/>
  <c r="Z32" i="55"/>
  <c r="Z30" i="55"/>
  <c r="Z29" i="55"/>
  <c r="Z27" i="55"/>
  <c r="AC37" i="55"/>
  <c r="AC35" i="55"/>
  <c r="AC33" i="55"/>
  <c r="AC31" i="55"/>
  <c r="AC28" i="55"/>
  <c r="AC26" i="55"/>
  <c r="AB37" i="55"/>
  <c r="AB35" i="55"/>
  <c r="AB33" i="55"/>
  <c r="AB31" i="55"/>
  <c r="AB28" i="55"/>
  <c r="AB26" i="55"/>
  <c r="AA37" i="55"/>
  <c r="AA35" i="55"/>
  <c r="AA33" i="55"/>
  <c r="AA31" i="55"/>
  <c r="AA28" i="55"/>
  <c r="AA26" i="55"/>
  <c r="V32" i="55"/>
  <c r="AC36" i="55"/>
  <c r="AC34" i="55"/>
  <c r="AC32" i="55"/>
  <c r="AC30" i="55"/>
  <c r="AC29" i="55"/>
  <c r="AC27" i="55"/>
  <c r="Z23" i="55"/>
  <c r="AC25" i="55"/>
  <c r="AB25" i="55"/>
  <c r="AA25" i="55"/>
  <c r="AC24" i="55"/>
  <c r="AB24" i="55"/>
  <c r="AA24" i="55"/>
  <c r="AA23" i="55"/>
  <c r="AC23" i="55"/>
  <c r="AC22" i="55"/>
  <c r="AB22" i="55"/>
  <c r="AA22" i="55"/>
  <c r="AA16" i="55"/>
  <c r="AC19" i="55"/>
  <c r="AB19" i="55"/>
  <c r="AA19" i="55"/>
  <c r="AC18" i="55"/>
  <c r="AB18" i="55"/>
  <c r="AA18" i="55"/>
  <c r="AC20" i="55"/>
  <c r="AB20" i="55"/>
  <c r="AA20" i="55"/>
  <c r="AC17" i="55"/>
  <c r="AB17" i="55"/>
  <c r="AA17" i="55"/>
  <c r="AC21" i="55"/>
  <c r="AB21" i="55"/>
  <c r="AA21" i="55"/>
  <c r="Z16" i="55"/>
  <c r="AC16" i="55"/>
  <c r="AC15" i="55"/>
  <c r="AB15" i="55"/>
  <c r="AA15" i="55"/>
  <c r="AC14" i="55"/>
  <c r="AB14" i="55"/>
  <c r="AA14" i="55"/>
  <c r="AG12" i="55"/>
  <c r="X12" i="55"/>
  <c r="S12" i="66"/>
  <c r="S10" i="66" s="1"/>
  <c r="R10" i="66"/>
  <c r="T12" i="66" l="1"/>
  <c r="U12" i="66" s="1"/>
  <c r="Z12" i="55"/>
  <c r="V12" i="55"/>
  <c r="AB12" i="55"/>
  <c r="AC12" i="55"/>
  <c r="AE12" i="55"/>
  <c r="AA12" i="55"/>
  <c r="AF12" i="55"/>
  <c r="V12" i="66" l="1"/>
  <c r="V10" i="66" s="1"/>
  <c r="U10" i="66"/>
  <c r="T10" i="66"/>
  <c r="P12" i="66" l="1"/>
  <c r="P10" i="66" l="1"/>
  <c r="Q12" i="66"/>
  <c r="Q10" i="66" s="1"/>
  <c r="K11" i="71"/>
  <c r="J11" i="71" l="1"/>
  <c r="O11" i="71"/>
  <c r="N11" i="71"/>
  <c r="M118" i="68" l="1"/>
  <c r="L28" i="68" s="1"/>
  <c r="M117" i="68"/>
  <c r="L27" i="68" s="1"/>
  <c r="M116" i="68"/>
  <c r="L26" i="68" s="1"/>
  <c r="M115" i="68"/>
  <c r="L25" i="68" s="1"/>
  <c r="M114" i="68"/>
  <c r="L24" i="68" s="1"/>
  <c r="M113" i="68"/>
  <c r="L23" i="68" s="1"/>
  <c r="M112" i="68"/>
  <c r="L22" i="68" s="1"/>
  <c r="M111" i="68"/>
  <c r="L21" i="68" s="1"/>
  <c r="M110" i="68"/>
  <c r="L20" i="68" s="1"/>
  <c r="Y103" i="68"/>
  <c r="D28" i="68" s="1"/>
  <c r="Y102" i="68"/>
  <c r="D27" i="68" s="1"/>
  <c r="Y101" i="68"/>
  <c r="D26" i="68" s="1"/>
  <c r="Y100" i="68"/>
  <c r="D25" i="68" s="1"/>
  <c r="Y99" i="68"/>
  <c r="D24" i="68" s="1"/>
  <c r="Y98" i="68"/>
  <c r="D23" i="68" s="1"/>
  <c r="Y97" i="68"/>
  <c r="D22" i="68" s="1"/>
  <c r="Y96" i="68"/>
  <c r="D21" i="68" s="1"/>
  <c r="Y95" i="68"/>
  <c r="D20" i="68" s="1"/>
  <c r="Y88" i="68" l="1"/>
  <c r="Y87" i="68"/>
  <c r="Y86" i="68"/>
  <c r="Y85" i="68"/>
  <c r="Y84" i="68"/>
  <c r="Y83" i="68"/>
  <c r="Y82" i="68"/>
  <c r="Y81" i="68"/>
  <c r="Y80" i="68"/>
  <c r="Y73" i="68"/>
  <c r="T16" i="68" s="1"/>
  <c r="Y72" i="68"/>
  <c r="Y71" i="68"/>
  <c r="Y70" i="68"/>
  <c r="Y69" i="68"/>
  <c r="Y68" i="68"/>
  <c r="Y67" i="68"/>
  <c r="Y66" i="68"/>
  <c r="Y65" i="68"/>
  <c r="Y58" i="68"/>
  <c r="L16" i="68" s="1"/>
  <c r="Y57" i="68"/>
  <c r="L15" i="68" s="1"/>
  <c r="Y56" i="68"/>
  <c r="L14" i="68" s="1"/>
  <c r="Y55" i="68"/>
  <c r="L13" i="68" s="1"/>
  <c r="Y54" i="68"/>
  <c r="L12" i="68" s="1"/>
  <c r="Y53" i="68"/>
  <c r="L11" i="68" s="1"/>
  <c r="Y52" i="68"/>
  <c r="L10" i="68" s="1"/>
  <c r="Y51" i="68"/>
  <c r="L9" i="68" s="1"/>
  <c r="Y50" i="68"/>
  <c r="L8" i="68" s="1"/>
  <c r="O28" i="68"/>
  <c r="G28" i="68"/>
  <c r="Y42" i="68"/>
  <c r="D15" i="68" s="1"/>
  <c r="Y35" i="68"/>
  <c r="D8" i="68" s="1"/>
  <c r="T8" i="68" l="1"/>
  <c r="T12" i="68"/>
  <c r="T10" i="68"/>
  <c r="T14" i="68"/>
  <c r="T11" i="68"/>
  <c r="T15" i="68"/>
  <c r="T9" i="68"/>
  <c r="T13" i="68"/>
  <c r="Y36" i="68" l="1"/>
  <c r="Y37" i="68"/>
  <c r="D10" i="68" s="1"/>
  <c r="Y38" i="68"/>
  <c r="Y39" i="68"/>
  <c r="Y40" i="68"/>
  <c r="Y41" i="68"/>
  <c r="Y43" i="68"/>
  <c r="O8" i="68"/>
  <c r="O15" i="68"/>
  <c r="O16" i="68"/>
  <c r="G21" i="68"/>
  <c r="G22" i="68"/>
  <c r="G24" i="68"/>
  <c r="G25" i="68"/>
  <c r="G26" i="68"/>
  <c r="G27" i="68"/>
  <c r="W9" i="68"/>
  <c r="W11" i="68"/>
  <c r="W12" i="68"/>
  <c r="W13" i="68"/>
  <c r="W14" i="68"/>
  <c r="W15" i="68"/>
  <c r="O21" i="68"/>
  <c r="O22" i="68"/>
  <c r="O24" i="68"/>
  <c r="O25" i="68"/>
  <c r="O26" i="68"/>
  <c r="O27" i="68"/>
  <c r="D14" i="68" l="1"/>
  <c r="G14" i="68" s="1"/>
  <c r="G15" i="68"/>
  <c r="D16" i="68"/>
  <c r="G16" i="68" s="1"/>
  <c r="D13" i="68"/>
  <c r="G13" i="68" s="1"/>
  <c r="D12" i="68"/>
  <c r="G12" i="68" s="1"/>
  <c r="D11" i="68"/>
  <c r="G11" i="68" s="1"/>
  <c r="D9" i="68"/>
  <c r="G9" i="68" s="1"/>
  <c r="O23" i="68"/>
  <c r="O20" i="68"/>
  <c r="G23" i="68"/>
  <c r="G20" i="68"/>
  <c r="W10" i="68"/>
  <c r="W8" i="68"/>
  <c r="G10" i="68"/>
  <c r="G8" i="68"/>
  <c r="O14" i="68"/>
  <c r="O13" i="68"/>
  <c r="O12" i="68"/>
  <c r="W16" i="68"/>
  <c r="O10" i="68"/>
  <c r="O9" i="68"/>
  <c r="O11" i="68"/>
  <c r="G17" i="26" l="1"/>
  <c r="H17" i="26"/>
  <c r="G18" i="26"/>
  <c r="H18" i="26"/>
  <c r="G19" i="26"/>
  <c r="H19" i="26"/>
  <c r="G20" i="26"/>
  <c r="H20" i="26"/>
  <c r="G21" i="26"/>
  <c r="H21" i="26"/>
  <c r="G22" i="26"/>
  <c r="H22" i="26"/>
  <c r="G24" i="26"/>
  <c r="H24" i="26"/>
  <c r="G25" i="26"/>
  <c r="H25" i="26"/>
  <c r="G26" i="26"/>
  <c r="H26" i="26"/>
  <c r="G28" i="26"/>
  <c r="H28" i="26"/>
  <c r="T28" i="26"/>
  <c r="G29" i="26"/>
  <c r="H29" i="26"/>
  <c r="G30" i="26"/>
  <c r="H30" i="26"/>
  <c r="G31" i="26"/>
  <c r="H31" i="26"/>
  <c r="G32" i="26"/>
  <c r="H32" i="26"/>
  <c r="T32" i="26"/>
  <c r="F34" i="26"/>
  <c r="H34" i="26" s="1"/>
  <c r="G35" i="26"/>
  <c r="H35" i="26"/>
  <c r="T35" i="26"/>
  <c r="G36" i="26"/>
  <c r="H36" i="26"/>
  <c r="G38" i="26"/>
  <c r="H38" i="26"/>
  <c r="G39" i="26"/>
  <c r="H39" i="26"/>
  <c r="T39" i="26"/>
  <c r="G40" i="26"/>
  <c r="H40" i="26"/>
  <c r="F42" i="26"/>
  <c r="G42" i="26" s="1"/>
  <c r="T42" i="26"/>
  <c r="G43" i="26"/>
  <c r="H43" i="26"/>
  <c r="G44" i="26"/>
  <c r="H44" i="26"/>
  <c r="H42" i="26" l="1"/>
  <c r="S17" i="26" s="1"/>
  <c r="G34" i="26"/>
  <c r="S15" i="2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nilton.mendes</author>
  </authors>
  <commentList>
    <comment ref="Z9" authorId="0" shapeId="0" xr:uid="{A4FDF7C6-7D67-4DA9-B18A-0CB1634D9DF1}">
      <text>
        <r>
          <rPr>
            <sz val="8"/>
            <color indexed="81"/>
            <rFont val="Tahoma"/>
            <family val="2"/>
          </rPr>
          <t>SÓ CONSIDERAR ESTE VALOR QUANDO A ESTACA FOR ESCAVADA.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Roberto</author>
  </authors>
  <commentList>
    <comment ref="R8" authorId="0" shapeId="0" xr:uid="{00000000-0006-0000-0200-000001000000}">
      <text>
        <r>
          <rPr>
            <b/>
            <sz val="5"/>
            <color indexed="81"/>
            <rFont val="Calibri"/>
            <family val="2"/>
            <scheme val="minor"/>
          </rPr>
          <t>FOLGA (M):</t>
        </r>
        <r>
          <rPr>
            <sz val="5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Roberto</author>
  </authors>
  <commentList>
    <comment ref="P11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M3/M2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S11" authorId="0" shapeId="0" xr:uid="{00000000-0006-0000-0600-000002000000}">
      <text>
        <r>
          <rPr>
            <b/>
            <sz val="9"/>
            <color indexed="81"/>
            <rFont val="Segoe UI"/>
            <family val="2"/>
          </rPr>
          <t>M3/M2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<sst xmlns="http://schemas.openxmlformats.org/spreadsheetml/2006/main" count="1430" uniqueCount="362">
  <si>
    <t>www.jcaengenharia.com.br</t>
  </si>
  <si>
    <t>Tel. (71) 3503-0000 / Fax: (71) 3503-0001</t>
  </si>
  <si>
    <t>Rua Frederico Simões, 153 – Sl 1409/1410/1411 - Edf Orlando Gomes</t>
  </si>
  <si>
    <t>Caminho das Árvores - Salvador / BA – CEP: 41.820-774</t>
  </si>
  <si>
    <t>volume de concreto</t>
  </si>
  <si>
    <t>altura</t>
  </si>
  <si>
    <t>largura</t>
  </si>
  <si>
    <t>quant</t>
  </si>
  <si>
    <t>dimensões (m)</t>
  </si>
  <si>
    <t>vol concreto</t>
  </si>
  <si>
    <t>forma</t>
  </si>
  <si>
    <t>totais</t>
  </si>
  <si>
    <r>
      <t>m</t>
    </r>
    <r>
      <rPr>
        <vertAlign val="superscript"/>
        <sz val="8"/>
        <rFont val="Calibri"/>
        <family val="2"/>
      </rPr>
      <t>3</t>
    </r>
  </si>
  <si>
    <t>quadro de aços</t>
  </si>
  <si>
    <t>CA50</t>
  </si>
  <si>
    <t>CA60</t>
  </si>
  <si>
    <t>bitola</t>
  </si>
  <si>
    <t>soma</t>
  </si>
  <si>
    <t>prancha</t>
  </si>
  <si>
    <t>peso (kg)</t>
  </si>
  <si>
    <t>PROJETO:</t>
  </si>
  <si>
    <t>área</t>
  </si>
  <si>
    <t>comp</t>
  </si>
  <si>
    <r>
      <t>m</t>
    </r>
    <r>
      <rPr>
        <vertAlign val="superscript"/>
        <sz val="8"/>
        <rFont val="Calibri"/>
        <family val="2"/>
      </rPr>
      <t>2</t>
    </r>
  </si>
  <si>
    <t>KG</t>
  </si>
  <si>
    <t>15/65</t>
  </si>
  <si>
    <t>16/65</t>
  </si>
  <si>
    <t>17/65</t>
  </si>
  <si>
    <t>18/65</t>
  </si>
  <si>
    <t>19/65</t>
  </si>
  <si>
    <t>20/65</t>
  </si>
  <si>
    <t>21/65</t>
  </si>
  <si>
    <t>22/65-1</t>
  </si>
  <si>
    <t>22/65-2</t>
  </si>
  <si>
    <t>MEMORIAL DE QUANTITATIVO - ESCADA</t>
  </si>
  <si>
    <t>Escada</t>
  </si>
  <si>
    <t>ESCADA 1</t>
  </si>
  <si>
    <t>ESCADA 2</t>
  </si>
  <si>
    <t>ESCADA 3</t>
  </si>
  <si>
    <t>SEÇÃO  C-C</t>
  </si>
  <si>
    <t>SEÇÃO  A-A</t>
  </si>
  <si>
    <t>SEÇÃO B-B 1</t>
  </si>
  <si>
    <t>SEÇÃO B-B 2</t>
  </si>
  <si>
    <t>SEÇÃO  B-B 3</t>
  </si>
  <si>
    <t>SEÇÃO  B-B 4</t>
  </si>
  <si>
    <t>SEÇÃO A-A</t>
  </si>
  <si>
    <t>SEÇÃO B-B</t>
  </si>
  <si>
    <t>SEÇÃO C-C</t>
  </si>
  <si>
    <t>ESCADA 4</t>
  </si>
  <si>
    <t>SEÇÃO AA</t>
  </si>
  <si>
    <t>SEÇÃO BB</t>
  </si>
  <si>
    <t>SEÇÃO CC</t>
  </si>
  <si>
    <t>ESCADA 5</t>
  </si>
  <si>
    <t>ESCADA 6</t>
  </si>
  <si>
    <t>PRANCHAS</t>
  </si>
  <si>
    <t>M2</t>
  </si>
  <si>
    <t>M3</t>
  </si>
  <si>
    <t>M</t>
  </si>
  <si>
    <t>2.0</t>
  </si>
  <si>
    <t>3.0</t>
  </si>
  <si>
    <t>ÁREA</t>
  </si>
  <si>
    <t>QTDE.</t>
  </si>
  <si>
    <t>PRANCHA</t>
  </si>
  <si>
    <t>ESCAV.</t>
  </si>
  <si>
    <t>DIMENSÕES</t>
  </si>
  <si>
    <t>BITOLA</t>
  </si>
  <si>
    <t>PESO</t>
  </si>
  <si>
    <t>CLIENTE:</t>
  </si>
  <si>
    <t>OBRA:</t>
  </si>
  <si>
    <t>OBSERVAÇÃO:</t>
  </si>
  <si>
    <t>FATOR</t>
  </si>
  <si>
    <t>FORMA</t>
  </si>
  <si>
    <t>OS SERVIÇOS DE ARMAÇÃO UTILIZADO NESTE LEVANTAMENTO JÁ ESTÃO CONTEMPLANDO A PERDA DE 10% SOBRE A FERRAGEM QUE TAMBÉM ESTÁ SENDO CONSIDERADO NOS QUADROS DE AÇO DISPONIBILIZADO PELO CALCULISTA, PORTANTO DEVE-SE DESCONTAR ESTES 10%.</t>
  </si>
  <si>
    <t>DADOS INICIAIS DO PROJETO:</t>
  </si>
  <si>
    <t>LOCAL:</t>
  </si>
  <si>
    <t>REVISÃO:</t>
  </si>
  <si>
    <t>DATA:</t>
  </si>
  <si>
    <t>COMPREENDEM ESTE TRABALHO:</t>
  </si>
  <si>
    <t>ITEM</t>
  </si>
  <si>
    <t>DESCRIÇÃO</t>
  </si>
  <si>
    <t>CÓDIGO ABA</t>
  </si>
  <si>
    <t>1.0</t>
  </si>
  <si>
    <t>OBSERVAÇÕES FINAIS</t>
  </si>
  <si>
    <t>DADOS INICIAIS</t>
  </si>
  <si>
    <t>RESULTADOS</t>
  </si>
  <si>
    <t>ELEMENTO</t>
  </si>
  <si>
    <t>FOLHA DE ROSTO - MEMÓRIA DE CÁLCULO</t>
  </si>
  <si>
    <t>TIPO DE ELEMENTO</t>
  </si>
  <si>
    <t>COMP.</t>
  </si>
  <si>
    <t>LARG.</t>
  </si>
  <si>
    <t>MC-AR</t>
  </si>
  <si>
    <t>TRANSPORTE</t>
  </si>
  <si>
    <t>PÉ DIREITO SIMPLES</t>
  </si>
  <si>
    <t>PÉ DIREITO DUPLO</t>
  </si>
  <si>
    <t>AÇO CA-50 ø6.3mm</t>
  </si>
  <si>
    <t>AÇO CA-50 ø8.0mm</t>
  </si>
  <si>
    <t>AÇO CA-50 ø10.0mm</t>
  </si>
  <si>
    <t>AÇO CA-50 ø12.5mm</t>
  </si>
  <si>
    <t>AÇO CA-50 ø16.0mm</t>
  </si>
  <si>
    <t>AÇO CA-50 ø20.0mm</t>
  </si>
  <si>
    <t>AÇO CA-50 ø25.0mm</t>
  </si>
  <si>
    <t>AÇO CA-60 ø5.0mm</t>
  </si>
  <si>
    <t xml:space="preserve">COM DESC. </t>
  </si>
  <si>
    <t xml:space="preserve">SEM DESC. </t>
  </si>
  <si>
    <t>RESUMO GERAL SUPERESTRUTURA (PILAR E VIGA)</t>
  </si>
  <si>
    <t>RESUMO GERAL SUPERESTRUTURA (LAJE)</t>
  </si>
  <si>
    <t>RESUMO</t>
  </si>
  <si>
    <t>MACIÇA</t>
  </si>
  <si>
    <t>NERVURADA</t>
  </si>
  <si>
    <t>4.0</t>
  </si>
  <si>
    <t>BLOCO</t>
  </si>
  <si>
    <t>AÇO CA-50 ø32.0mm</t>
  </si>
  <si>
    <t>CONCRETO</t>
  </si>
  <si>
    <t>ALTURA 1</t>
  </si>
  <si>
    <t>ALTURA 2</t>
  </si>
  <si>
    <t>IMPERMEABILIZAÇÃO</t>
  </si>
  <si>
    <t/>
  </si>
  <si>
    <t>REAT.</t>
  </si>
  <si>
    <t>RESUMO GERAL INFRAESTRUTURA (BALDRAMES)</t>
  </si>
  <si>
    <t>32.0</t>
  </si>
  <si>
    <t>QUADRO GERAL DE FERRAGENS DE INFRAESTRUTURA (BALDRAMES)</t>
  </si>
  <si>
    <t>QUADRO GERAL DE FERRAGENS DE SUPERESTRUTURA (PILARES E VIGAS)</t>
  </si>
  <si>
    <t>QUADRO GERAL DE FERRAGENS DE SUPERESTRUTURA (LAJES)</t>
  </si>
  <si>
    <t>5.0</t>
  </si>
  <si>
    <t>FORMAS</t>
  </si>
  <si>
    <t>MEMÓRIA DE CÁLCULO DE INFRAESTRUTURA - VIGAS BALDRAME</t>
  </si>
  <si>
    <t>6.0</t>
  </si>
  <si>
    <t>MEMÓRIA DE CÁLCULO DE ARMADURA GERAL</t>
  </si>
  <si>
    <t>NÍVEL</t>
  </si>
  <si>
    <t>CONCRETO (30MPA PISO)</t>
  </si>
  <si>
    <t>LONA PLÁSTCA</t>
  </si>
  <si>
    <t>ESPESSURA</t>
  </si>
  <si>
    <t>COMPACTAÇÃO DE SOLOS COM PLACA VIBRATÓRIA</t>
  </si>
  <si>
    <t>RESUMO GERAL SUPERESTRUTURA (LAJE EM CONTATO COM O SOLO)</t>
  </si>
  <si>
    <t>QUADRO GERAL DE FERRAGENS DE SUPERESTRUTURA (LAJE EM CONTATO COM O SOLO)</t>
  </si>
  <si>
    <t>INFRAESTRUTURA E SUPERESTRUTURA</t>
  </si>
  <si>
    <t>1º) QUANTITATIVOS DE ARMADURA RETIRADOS DOS QUADROS NAS PRANCHAS.</t>
  </si>
  <si>
    <t>LASTRO DE CONCRETO</t>
  </si>
  <si>
    <t>VOL CONCRETO (30MPA)</t>
  </si>
  <si>
    <t>CARGA</t>
  </si>
  <si>
    <t>M3XKM</t>
  </si>
  <si>
    <t>DESCARTE</t>
  </si>
  <si>
    <t>T</t>
  </si>
  <si>
    <t>MC-INF-BLD</t>
  </si>
  <si>
    <t>ALTURA</t>
  </si>
  <si>
    <t>MC-INF-PIS</t>
  </si>
  <si>
    <t>MEMÓRIA DE CÁLCULO DE INFRAESTRUTURA - PISO/LAJE EM CONTATO COM O SOLO</t>
  </si>
  <si>
    <t>MC-SUP-PIL</t>
  </si>
  <si>
    <t>COND.</t>
  </si>
  <si>
    <t>PILAR RET.</t>
  </si>
  <si>
    <t>PILAR CIRC.</t>
  </si>
  <si>
    <t>RETANG.</t>
  </si>
  <si>
    <t>CIRC.</t>
  </si>
  <si>
    <t>PER.</t>
  </si>
  <si>
    <t>PAVIMENTO (NÍVEL)</t>
  </si>
  <si>
    <t>RET.</t>
  </si>
  <si>
    <t>PILAR RETANGULAR</t>
  </si>
  <si>
    <t>Á. SEC. &gt; 0,25M2</t>
  </si>
  <si>
    <t>Á. SEC. &lt;= 0,25M2</t>
  </si>
  <si>
    <t>PILAR CIRCULAR</t>
  </si>
  <si>
    <t>Á. SEC. &gt; 0,28M2</t>
  </si>
  <si>
    <t>Á. SEC. &lt;= 0,28M2</t>
  </si>
  <si>
    <t>MEMÓRIA DE CÁLCULO DE SUPERESTRUTURA - VIGAS</t>
  </si>
  <si>
    <t>MC-SUP-VIG</t>
  </si>
  <si>
    <t>ALTURA ESCORAMENTO</t>
  </si>
  <si>
    <t>MEMÓRIA DE CÁLCULO DE SUPERESTRUTURA - PILARES</t>
  </si>
  <si>
    <t>TRAMO</t>
  </si>
  <si>
    <t>MEMÓRIA DE CÁLCULO DE SUPERESTRUTURA - LAJES</t>
  </si>
  <si>
    <t>MC-SUP-LAJ</t>
  </si>
  <si>
    <t>NERV.</t>
  </si>
  <si>
    <t>PRÉ-MOLD.</t>
  </si>
  <si>
    <t>A&lt;=20M2</t>
  </si>
  <si>
    <t>A&gt;20M2</t>
  </si>
  <si>
    <t>COMPRIMENTO</t>
  </si>
  <si>
    <t>VV:</t>
  </si>
  <si>
    <t>FORMA (SHAFT, VAZIOS E BORDAS)</t>
  </si>
  <si>
    <t>SHAFT, VAZIOS E BORDAS</t>
  </si>
  <si>
    <t>7.0</t>
  </si>
  <si>
    <t>QUADRO GERAL DE FERRAGENS DE SUPERESTRUTURA (ESCADAS)</t>
  </si>
  <si>
    <t>ARMAÇÃO EM TELA</t>
  </si>
  <si>
    <t>RESUMO GERAL SUPERESTRUTURA (ESCADAS)</t>
  </si>
  <si>
    <t>EDIFICAÇÃO:</t>
  </si>
  <si>
    <t>FUN-TER</t>
  </si>
  <si>
    <t>MEMÓRIA DE CÁLCULO DE ESTRUTURA DE FUNDAÇÃO - BLOCOS E ESTACAS</t>
  </si>
  <si>
    <t>DADOS INICIAS</t>
  </si>
  <si>
    <t>ALT. ESCAV.</t>
  </si>
  <si>
    <t>REATERRO</t>
  </si>
  <si>
    <t>BOTA-FORA</t>
  </si>
  <si>
    <t>COMPACT.</t>
  </si>
  <si>
    <t>LASTRO</t>
  </si>
  <si>
    <t>ESTACAS</t>
  </si>
  <si>
    <t>CÁLCULO AREA</t>
  </si>
  <si>
    <t>locação</t>
  </si>
  <si>
    <t>DIM1</t>
  </si>
  <si>
    <t>DIM2</t>
  </si>
  <si>
    <t>PERÍMETRO</t>
  </si>
  <si>
    <t>H</t>
  </si>
  <si>
    <t>TIPO</t>
  </si>
  <si>
    <t>Ф (m)</t>
  </si>
  <si>
    <t>TOTAL (M)</t>
  </si>
  <si>
    <t>ESCAVA.</t>
  </si>
  <si>
    <t>ø</t>
  </si>
  <si>
    <t>COMPRIMENTO TOTAL</t>
  </si>
  <si>
    <t>Dados gerais</t>
  </si>
  <si>
    <t>folga escav.</t>
  </si>
  <si>
    <t>empolamento</t>
  </si>
  <si>
    <t>compactação</t>
  </si>
  <si>
    <t>MEMÓRIA DE CÁLCULO DE INFRAESTRUTURA - BLOCOS E ESTACAS</t>
  </si>
  <si>
    <t>MC-INF-BE</t>
  </si>
  <si>
    <t>VOL. CONCRETO 30MPA</t>
  </si>
  <si>
    <t>QTDE TOT.</t>
  </si>
  <si>
    <t>3M DE FOLGA</t>
  </si>
  <si>
    <t>RESUMO GERAL INFRAESTRUTURA (BLOCOS E ESTACAS)</t>
  </si>
  <si>
    <t>QUADRO GERAL DE FERRAGENS DE INFRAESTRUTURA (BLOCOS E ESTACAS)</t>
  </si>
  <si>
    <t>PISO 15CM</t>
  </si>
  <si>
    <t>DMT (KM)</t>
  </si>
  <si>
    <t>empolamento estaca</t>
  </si>
  <si>
    <t>Dens. Solo solto (T/m³)</t>
  </si>
  <si>
    <t>Dens. Solo natural (T/m³)</t>
  </si>
  <si>
    <t>Dens. Entulho solto (T/m³)</t>
  </si>
  <si>
    <t>Dens. Concreto simples (T/m³)</t>
  </si>
  <si>
    <t>TRANSPORTE E ENTULHO</t>
  </si>
  <si>
    <t>VOLUME BLOCO (M3)</t>
  </si>
  <si>
    <t>VOLUME ESC. ESTACA (M3)</t>
  </si>
  <si>
    <t>VOLUME ARRAS. CAB. DE ESTACA. (M3)</t>
  </si>
  <si>
    <t>VOLUME TOTAL (M3)</t>
  </si>
  <si>
    <t>MERCADO DE PESCADOS</t>
  </si>
  <si>
    <t>BAHIA PESCA S.A.</t>
  </si>
  <si>
    <t>VALENÇA - BA</t>
  </si>
  <si>
    <t>TR 37</t>
  </si>
  <si>
    <t>11</t>
  </si>
  <si>
    <t>1</t>
  </si>
  <si>
    <t>2</t>
  </si>
  <si>
    <t>3</t>
  </si>
  <si>
    <t>4</t>
  </si>
  <si>
    <t>5</t>
  </si>
  <si>
    <t>6</t>
  </si>
  <si>
    <t>Q196</t>
  </si>
  <si>
    <t>PISO 12CM</t>
  </si>
  <si>
    <t>LASTRO DE BRITA</t>
  </si>
  <si>
    <t>PISO 1</t>
  </si>
  <si>
    <t>PISO 2</t>
  </si>
  <si>
    <t>PISO 3</t>
  </si>
  <si>
    <t>PISO 4</t>
  </si>
  <si>
    <t>PISO 5</t>
  </si>
  <si>
    <t>PISO 6</t>
  </si>
  <si>
    <t>PISO 7</t>
  </si>
  <si>
    <t>PISO 8</t>
  </si>
  <si>
    <t>12</t>
  </si>
  <si>
    <t>MERCADO DO PEIXE</t>
  </si>
  <si>
    <t>VA1</t>
  </si>
  <si>
    <t>7</t>
  </si>
  <si>
    <t>8</t>
  </si>
  <si>
    <t>9</t>
  </si>
  <si>
    <t>10</t>
  </si>
  <si>
    <t>VA2</t>
  </si>
  <si>
    <t>VA3</t>
  </si>
  <si>
    <t>VA4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</si>
  <si>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</si>
  <si>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</si>
  <si>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</si>
  <si>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</si>
  <si>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</si>
  <si>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</si>
  <si>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</si>
  <si>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</si>
  <si>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</si>
  <si>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VA5</t>
  </si>
  <si>
    <t>VA6</t>
  </si>
  <si>
    <t>VA7</t>
  </si>
  <si>
    <t>VA8</t>
  </si>
  <si>
    <t>VA9</t>
  </si>
  <si>
    <t>VA10</t>
  </si>
  <si>
    <t>VA11</t>
  </si>
  <si>
    <t>VA12</t>
  </si>
  <si>
    <t>VA13</t>
  </si>
  <si>
    <t>VA23</t>
  </si>
  <si>
    <t>VA14</t>
  </si>
  <si>
    <t>VA24</t>
  </si>
  <si>
    <t>VA15</t>
  </si>
  <si>
    <t>VA25</t>
  </si>
  <si>
    <t>VA16</t>
  </si>
  <si>
    <t>VA17</t>
  </si>
  <si>
    <t>VA18</t>
  </si>
  <si>
    <t>VA19</t>
  </si>
  <si>
    <t>VA20</t>
  </si>
  <si>
    <t>VA21</t>
  </si>
  <si>
    <t>VA22</t>
  </si>
  <si>
    <t>L1</t>
  </si>
  <si>
    <t>PISO 9</t>
  </si>
  <si>
    <t>PISO 10</t>
  </si>
  <si>
    <t>PISO 11</t>
  </si>
  <si>
    <t>PISO 12</t>
  </si>
  <si>
    <t>PISO 13</t>
  </si>
  <si>
    <t>PISO 14</t>
  </si>
  <si>
    <t>PISO 15</t>
  </si>
  <si>
    <t>PISO 16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</si>
  <si>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</si>
  <si>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</si>
  <si>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</si>
  <si>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</si>
  <si>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</si>
  <si>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</si>
  <si>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</si>
  <si>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</si>
  <si>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</si>
  <si>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</si>
  <si>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</si>
  <si>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</si>
  <si>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</si>
  <si>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</si>
  <si>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</si>
  <si>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</si>
  <si>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</si>
  <si>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</si>
  <si>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</si>
  <si>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</si>
  <si>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</si>
  <si>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</si>
  <si>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</si>
  <si>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</si>
  <si>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</si>
  <si>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</si>
  <si>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</si>
  <si>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VB1</t>
  </si>
  <si>
    <t>VB2</t>
  </si>
  <si>
    <t>VB3</t>
  </si>
  <si>
    <t>VB4</t>
  </si>
  <si>
    <t>VB5</t>
  </si>
  <si>
    <t>VB6</t>
  </si>
  <si>
    <t>VB7</t>
  </si>
  <si>
    <t>VB8</t>
  </si>
  <si>
    <t>VB9</t>
  </si>
  <si>
    <t>VB10</t>
  </si>
  <si>
    <t>VB20</t>
  </si>
  <si>
    <t>VB11</t>
  </si>
  <si>
    <t>VB22</t>
  </si>
  <si>
    <t>VB12</t>
  </si>
  <si>
    <t>VB13</t>
  </si>
  <si>
    <t>VB23</t>
  </si>
  <si>
    <t>VB14</t>
  </si>
  <si>
    <t>VB24</t>
  </si>
  <si>
    <t>VB15</t>
  </si>
  <si>
    <t>VB16</t>
  </si>
  <si>
    <t>VB17</t>
  </si>
  <si>
    <t>VB18</t>
  </si>
  <si>
    <t>VB19</t>
  </si>
  <si>
    <t>VB21</t>
  </si>
  <si>
    <t>L2</t>
  </si>
  <si>
    <t>L3</t>
  </si>
  <si>
    <t>01</t>
  </si>
  <si>
    <t>B1=B4=B5=B6=B9=B10=B11=B12=B13=B14=B15=B16=B18=B19=B20=B21=B22=B23=B24=B25=B27</t>
  </si>
  <si>
    <t>B2=B3=B7=B8</t>
  </si>
  <si>
    <t>B26=B28</t>
  </si>
  <si>
    <t>04</t>
  </si>
  <si>
    <t>TERREO</t>
  </si>
  <si>
    <t>COBERTURA</t>
  </si>
  <si>
    <t>VB25</t>
  </si>
  <si>
    <t>06</t>
  </si>
  <si>
    <t>LAJE PRÉ-MOLDADA, ENCH. EPS, 30MPA, H=6+16, 300KGF/M2, TELA Q196</t>
  </si>
  <si>
    <t>07</t>
  </si>
  <si>
    <t>TER-COB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</si>
</sst>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"/>
    <numFmt numFmtId="166" formatCode="dd/mm/yy;@"/>
    <numFmt numFmtId="167" formatCode="_(* #,##0.0000_);_(* \(#,##0.0000\);_(* &quot;-&quot;??_);_(@_)"/>
  </numFmts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7"/>
      <name val="Arial Narrow"/>
      <family val="2"/>
    </font>
    <font>
      <vertAlign val="superscript"/>
      <sz val="8"/>
      <name val="Calibri"/>
      <family val="2"/>
    </font>
    <font>
      <sz val="11"/>
      <color theme="1"/>
      <name val="Calibri"/>
      <family val="2"/>
      <scheme val="minor"/>
    </font>
    <font>
      <sz val="9"/>
      <color rgb="FF781F1C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name val="Arial"/>
      <family val="2"/>
    </font>
    <font>
      <b/>
      <sz val="8"/>
      <color theme="1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9"/>
      <color theme="5" tint="-0.249977111117893"/>
      <name val="Calibri"/>
      <family val="2"/>
      <scheme val="minor"/>
    </font>
    <font>
      <b/>
      <sz val="6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54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b/>
      <sz val="10"/>
      <color theme="1"/>
      <name val="Arial"/>
      <family val="2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5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6"/>
      <color theme="0" tint="-0.14999847407452621"/>
      <name val="Calibri"/>
      <family val="2"/>
      <scheme val="minor"/>
    </font>
    <font>
      <sz val="6"/>
      <name val="Calibri"/>
      <family val="2"/>
      <scheme val="minor"/>
    </font>
    <font>
      <u/>
      <sz val="6"/>
      <color theme="0" tint="-0.14999847407452621"/>
      <name val="Calibri"/>
      <family val="2"/>
      <scheme val="minor"/>
    </font>
    <font>
      <b/>
      <sz val="8"/>
      <name val="Calibri"/>
      <family val="2"/>
      <scheme val="minor"/>
    </font>
    <font>
      <sz val="9"/>
      <color theme="0"/>
      <name val="Calibri"/>
      <family val="2"/>
      <scheme val="minor"/>
    </font>
    <font>
      <sz val="8"/>
      <name val="Arial"/>
      <family val="2"/>
    </font>
    <font>
      <sz val="6"/>
      <color theme="0"/>
      <name val="Calibri"/>
      <family val="2"/>
      <scheme val="minor"/>
    </font>
    <font>
      <b/>
      <sz val="5"/>
      <color indexed="81"/>
      <name val="Calibri"/>
      <family val="2"/>
      <scheme val="minor"/>
    </font>
    <font>
      <sz val="5"/>
      <color indexed="81"/>
      <name val="Segoe UI"/>
      <family val="2"/>
    </font>
    <font>
      <sz val="8"/>
      <color theme="0" tint="-0.1499984740745262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name val="Arial"/>
    </font>
    <font>
      <sz val="8"/>
      <color indexed="81"/>
      <name val="Tahoma"/>
      <family val="2"/>
    </font>
    <font>
      <b/>
      <sz val="6"/>
      <color theme="0" tint="-0.1499984740745262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781F1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9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604">
    <xf numFmtId="0" fontId="0" fillId="0" borderId="0" xfId="0"/>
    <xf numFmtId="0" fontId="3" fillId="0" borderId="0" xfId="0" applyFont="1" applyFill="1" applyBorder="1" applyAlignment="1">
      <alignment vertical="center"/>
    </xf>
    <xf numFmtId="164" fontId="3" fillId="0" borderId="0" xfId="1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164" fontId="3" fillId="2" borderId="0" xfId="1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164" fontId="10" fillId="0" borderId="0" xfId="1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" fontId="10" fillId="0" borderId="0" xfId="0" applyNumberFormat="1" applyFont="1" applyFill="1" applyBorder="1" applyAlignment="1">
      <alignment horizontal="left" vertical="center"/>
    </xf>
    <xf numFmtId="16" fontId="10" fillId="2" borderId="0" xfId="0" applyNumberFormat="1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164" fontId="10" fillId="2" borderId="0" xfId="1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2" fontId="11" fillId="0" borderId="0" xfId="1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right" vertical="center" wrapText="1"/>
    </xf>
    <xf numFmtId="2" fontId="11" fillId="0" borderId="0" xfId="0" applyNumberFormat="1" applyFont="1" applyFill="1" applyBorder="1" applyAlignment="1">
      <alignment horizontal="right" vertical="center" wrapText="1"/>
    </xf>
    <xf numFmtId="2" fontId="11" fillId="0" borderId="0" xfId="10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11" fillId="0" borderId="0" xfId="10" applyNumberFormat="1" applyFont="1" applyFill="1" applyBorder="1" applyAlignment="1">
      <alignment horizontal="right" vertical="center" wrapText="1"/>
    </xf>
    <xf numFmtId="2" fontId="11" fillId="0" borderId="2" xfId="0" quotePrefix="1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49" fontId="11" fillId="0" borderId="1" xfId="1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right" vertical="center"/>
    </xf>
    <xf numFmtId="2" fontId="11" fillId="3" borderId="1" xfId="0" applyNumberFormat="1" applyFont="1" applyFill="1" applyBorder="1" applyAlignment="1">
      <alignment horizontal="right" vertical="center" wrapText="1"/>
    </xf>
    <xf numFmtId="2" fontId="11" fillId="3" borderId="2" xfId="0" quotePrefix="1" applyNumberFormat="1" applyFont="1" applyFill="1" applyBorder="1" applyAlignment="1">
      <alignment horizontal="right" vertical="center" wrapText="1"/>
    </xf>
    <xf numFmtId="49" fontId="11" fillId="3" borderId="1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left" vertical="center" wrapText="1"/>
    </xf>
    <xf numFmtId="2" fontId="11" fillId="0" borderId="5" xfId="0" applyNumberFormat="1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2" fontId="11" fillId="0" borderId="5" xfId="10" applyNumberFormat="1" applyFont="1" applyFill="1" applyBorder="1" applyAlignment="1">
      <alignment vertical="center"/>
    </xf>
    <xf numFmtId="2" fontId="11" fillId="0" borderId="8" xfId="10" applyNumberFormat="1" applyFont="1" applyFill="1" applyBorder="1" applyAlignment="1">
      <alignment vertical="center"/>
    </xf>
    <xf numFmtId="49" fontId="11" fillId="3" borderId="4" xfId="0" applyNumberFormat="1" applyFont="1" applyFill="1" applyBorder="1" applyAlignment="1">
      <alignment horizontal="center" vertical="center"/>
    </xf>
    <xf numFmtId="49" fontId="11" fillId="3" borderId="5" xfId="0" applyNumberFormat="1" applyFont="1" applyFill="1" applyBorder="1" applyAlignment="1">
      <alignment horizontal="center" vertical="center"/>
    </xf>
    <xf numFmtId="49" fontId="11" fillId="3" borderId="8" xfId="0" applyNumberFormat="1" applyFont="1" applyFill="1" applyBorder="1" applyAlignment="1">
      <alignment horizontal="center" vertical="center"/>
    </xf>
    <xf numFmtId="165" fontId="11" fillId="4" borderId="1" xfId="0" applyNumberFormat="1" applyFont="1" applyFill="1" applyBorder="1" applyAlignment="1">
      <alignment horizontal="left" vertical="center" wrapText="1"/>
    </xf>
    <xf numFmtId="165" fontId="11" fillId="5" borderId="1" xfId="0" applyNumberFormat="1" applyFont="1" applyFill="1" applyBorder="1" applyAlignment="1">
      <alignment horizontal="left" vertical="center" wrapText="1"/>
    </xf>
    <xf numFmtId="165" fontId="11" fillId="6" borderId="1" xfId="0" applyNumberFormat="1" applyFont="1" applyFill="1" applyBorder="1" applyAlignment="1">
      <alignment horizontal="left" vertical="center" wrapText="1"/>
    </xf>
    <xf numFmtId="2" fontId="11" fillId="6" borderId="1" xfId="10" applyNumberFormat="1" applyFont="1" applyFill="1" applyBorder="1" applyAlignment="1">
      <alignment horizontal="right" vertical="center"/>
    </xf>
    <xf numFmtId="2" fontId="11" fillId="5" borderId="9" xfId="10" applyNumberFormat="1" applyFont="1" applyFill="1" applyBorder="1" applyAlignment="1">
      <alignment horizontal="center" vertical="center" wrapText="1"/>
    </xf>
    <xf numFmtId="2" fontId="5" fillId="5" borderId="10" xfId="0" applyNumberFormat="1" applyFont="1" applyFill="1" applyBorder="1" applyAlignment="1">
      <alignment horizontal="center" vertical="center"/>
    </xf>
    <xf numFmtId="2" fontId="11" fillId="5" borderId="10" xfId="0" applyNumberFormat="1" applyFont="1" applyFill="1" applyBorder="1" applyAlignment="1">
      <alignment horizontal="center" vertical="center" wrapText="1"/>
    </xf>
    <xf numFmtId="2" fontId="11" fillId="5" borderId="11" xfId="10" applyNumberFormat="1" applyFont="1" applyFill="1" applyBorder="1" applyAlignment="1">
      <alignment horizontal="center" vertical="center" wrapText="1"/>
    </xf>
    <xf numFmtId="2" fontId="11" fillId="5" borderId="9" xfId="10" applyNumberFormat="1" applyFont="1" applyFill="1" applyBorder="1" applyAlignment="1">
      <alignment horizontal="left" vertical="center" wrapText="1"/>
    </xf>
    <xf numFmtId="2" fontId="5" fillId="5" borderId="10" xfId="0" applyNumberFormat="1" applyFont="1" applyFill="1" applyBorder="1" applyAlignment="1">
      <alignment vertical="center"/>
    </xf>
    <xf numFmtId="165" fontId="11" fillId="5" borderId="10" xfId="0" applyNumberFormat="1" applyFont="1" applyFill="1" applyBorder="1" applyAlignment="1">
      <alignment horizontal="left" vertical="center" wrapText="1"/>
    </xf>
    <xf numFmtId="2" fontId="11" fillId="5" borderId="11" xfId="10" applyNumberFormat="1" applyFont="1" applyFill="1" applyBorder="1" applyAlignment="1">
      <alignment horizontal="left" vertical="center" wrapText="1"/>
    </xf>
    <xf numFmtId="2" fontId="11" fillId="5" borderId="10" xfId="0" applyNumberFormat="1" applyFont="1" applyFill="1" applyBorder="1" applyAlignment="1">
      <alignment horizontal="left" vertical="center" wrapText="1"/>
    </xf>
    <xf numFmtId="2" fontId="11" fillId="5" borderId="11" xfId="0" applyNumberFormat="1" applyFont="1" applyFill="1" applyBorder="1" applyAlignment="1">
      <alignment horizontal="left" vertical="center" wrapText="1"/>
    </xf>
    <xf numFmtId="2" fontId="11" fillId="4" borderId="9" xfId="10" applyNumberFormat="1" applyFont="1" applyFill="1" applyBorder="1" applyAlignment="1">
      <alignment horizontal="left" vertical="center" wrapText="1"/>
    </xf>
    <xf numFmtId="2" fontId="5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left" vertical="center" wrapText="1"/>
    </xf>
    <xf numFmtId="2" fontId="11" fillId="4" borderId="11" xfId="0" applyNumberFormat="1" applyFont="1" applyFill="1" applyBorder="1" applyAlignment="1">
      <alignment horizontal="left" vertical="center" wrapText="1"/>
    </xf>
    <xf numFmtId="2" fontId="11" fillId="4" borderId="10" xfId="0" applyNumberFormat="1" applyFont="1" applyFill="1" applyBorder="1" applyAlignment="1">
      <alignment horizontal="right" vertical="center" wrapText="1"/>
    </xf>
    <xf numFmtId="2" fontId="11" fillId="4" borderId="11" xfId="10" applyNumberFormat="1" applyFont="1" applyFill="1" applyBorder="1" applyAlignment="1">
      <alignment horizontal="right" vertical="center" wrapText="1"/>
    </xf>
    <xf numFmtId="2" fontId="11" fillId="4" borderId="10" xfId="0" applyNumberFormat="1" applyFont="1" applyFill="1" applyBorder="1" applyAlignment="1">
      <alignment horizontal="center" vertical="center" wrapText="1"/>
    </xf>
    <xf numFmtId="2" fontId="11" fillId="4" borderId="11" xfId="0" applyNumberFormat="1" applyFont="1" applyFill="1" applyBorder="1" applyAlignment="1">
      <alignment horizontal="center" vertical="center" wrapText="1"/>
    </xf>
    <xf numFmtId="165" fontId="11" fillId="4" borderId="10" xfId="0" applyNumberFormat="1" applyFont="1" applyFill="1" applyBorder="1" applyAlignment="1">
      <alignment horizontal="left" vertical="center" wrapText="1"/>
    </xf>
    <xf numFmtId="2" fontId="11" fillId="4" borderId="11" xfId="10" applyNumberFormat="1" applyFont="1" applyFill="1" applyBorder="1" applyAlignment="1">
      <alignment horizontal="left" vertical="center" wrapText="1"/>
    </xf>
    <xf numFmtId="2" fontId="11" fillId="6" borderId="9" xfId="10" applyNumberFormat="1" applyFont="1" applyFill="1" applyBorder="1" applyAlignment="1">
      <alignment horizontal="left" vertical="center" wrapText="1"/>
    </xf>
    <xf numFmtId="2" fontId="5" fillId="6" borderId="10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horizontal="left" vertical="center" wrapText="1"/>
    </xf>
    <xf numFmtId="2" fontId="11" fillId="6" borderId="11" xfId="10" applyNumberFormat="1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vertical="center"/>
    </xf>
    <xf numFmtId="164" fontId="21" fillId="0" borderId="0" xfId="10" applyFont="1" applyFill="1" applyBorder="1" applyAlignment="1">
      <alignment vertical="center"/>
    </xf>
    <xf numFmtId="164" fontId="24" fillId="0" borderId="1" xfId="10" applyFont="1" applyFill="1" applyBorder="1" applyAlignment="1">
      <alignment horizontal="center" vertical="center"/>
    </xf>
    <xf numFmtId="0" fontId="22" fillId="9" borderId="13" xfId="0" applyFont="1" applyFill="1" applyBorder="1" applyAlignment="1">
      <alignment vertical="center"/>
    </xf>
    <xf numFmtId="164" fontId="24" fillId="0" borderId="1" xfId="10" applyFont="1" applyFill="1" applyBorder="1" applyAlignment="1">
      <alignment vertical="center"/>
    </xf>
    <xf numFmtId="49" fontId="22" fillId="3" borderId="1" xfId="0" applyNumberFormat="1" applyFont="1" applyFill="1" applyBorder="1" applyAlignment="1">
      <alignment horizontal="center" vertical="center"/>
    </xf>
    <xf numFmtId="0" fontId="26" fillId="8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31" fillId="0" borderId="0" xfId="0" applyFont="1"/>
    <xf numFmtId="0" fontId="29" fillId="0" borderId="0" xfId="0" applyFont="1" applyFill="1" applyBorder="1" applyAlignment="1">
      <alignment horizontal="right" vertical="center"/>
    </xf>
    <xf numFmtId="4" fontId="32" fillId="0" borderId="0" xfId="0" applyNumberFormat="1" applyFont="1" applyFill="1" applyBorder="1" applyAlignment="1">
      <alignment horizontal="right" vertical="center"/>
    </xf>
    <xf numFmtId="49" fontId="30" fillId="0" borderId="0" xfId="0" applyNumberFormat="1" applyFont="1" applyFill="1" applyBorder="1" applyAlignment="1">
      <alignment vertical="center"/>
    </xf>
    <xf numFmtId="49" fontId="26" fillId="0" borderId="0" xfId="0" applyNumberFormat="1" applyFont="1" applyFill="1" applyBorder="1" applyAlignment="1">
      <alignment vertical="center"/>
    </xf>
    <xf numFmtId="49" fontId="29" fillId="0" borderId="0" xfId="0" applyNumberFormat="1" applyFont="1" applyFill="1" applyBorder="1" applyAlignment="1">
      <alignment horizontal="left" vertical="center"/>
    </xf>
    <xf numFmtId="49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vertical="center"/>
    </xf>
    <xf numFmtId="49" fontId="30" fillId="0" borderId="0" xfId="0" applyNumberFormat="1" applyFont="1" applyFill="1" applyBorder="1" applyAlignment="1">
      <alignment horizontal="left" vertical="center"/>
    </xf>
    <xf numFmtId="49" fontId="30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vertical="center"/>
    </xf>
    <xf numFmtId="0" fontId="26" fillId="8" borderId="0" xfId="0" applyFont="1" applyFill="1"/>
    <xf numFmtId="0" fontId="26" fillId="8" borderId="22" xfId="0" applyFont="1" applyFill="1" applyBorder="1"/>
    <xf numFmtId="0" fontId="26" fillId="8" borderId="0" xfId="0" applyFont="1" applyFill="1" applyBorder="1"/>
    <xf numFmtId="0" fontId="26" fillId="8" borderId="23" xfId="0" applyFont="1" applyFill="1" applyBorder="1"/>
    <xf numFmtId="0" fontId="26" fillId="0" borderId="22" xfId="0" applyFont="1" applyBorder="1"/>
    <xf numFmtId="0" fontId="36" fillId="0" borderId="0" xfId="0" applyFont="1" applyBorder="1"/>
    <xf numFmtId="0" fontId="36" fillId="0" borderId="23" xfId="0" applyFont="1" applyBorder="1"/>
    <xf numFmtId="164" fontId="38" fillId="0" borderId="0" xfId="1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164" fontId="39" fillId="0" borderId="0" xfId="10" applyFont="1" applyFill="1" applyBorder="1" applyAlignment="1">
      <alignment vertical="center"/>
    </xf>
    <xf numFmtId="0" fontId="40" fillId="0" borderId="0" xfId="0" applyFont="1" applyBorder="1" applyAlignment="1">
      <alignment horizontal="center"/>
    </xf>
    <xf numFmtId="0" fontId="40" fillId="0" borderId="0" xfId="0" applyFont="1" applyBorder="1" applyAlignment="1"/>
    <xf numFmtId="0" fontId="41" fillId="0" borderId="0" xfId="0" applyFont="1" applyBorder="1" applyAlignment="1"/>
    <xf numFmtId="0" fontId="44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 wrapText="1"/>
    </xf>
    <xf numFmtId="0" fontId="38" fillId="0" borderId="0" xfId="1" applyFont="1" applyFill="1" applyBorder="1" applyAlignment="1">
      <alignment vertical="center"/>
    </xf>
    <xf numFmtId="0" fontId="38" fillId="0" borderId="0" xfId="1" applyNumberFormat="1" applyFont="1" applyFill="1" applyBorder="1" applyAlignment="1">
      <alignment vertical="center"/>
    </xf>
    <xf numFmtId="0" fontId="44" fillId="0" borderId="0" xfId="0" applyNumberFormat="1" applyFont="1" applyFill="1" applyBorder="1" applyAlignment="1">
      <alignment vertical="center"/>
    </xf>
    <xf numFmtId="2" fontId="38" fillId="0" borderId="0" xfId="1" applyNumberFormat="1" applyFont="1" applyFill="1" applyBorder="1" applyAlignment="1">
      <alignment horizontal="center" vertical="center"/>
    </xf>
    <xf numFmtId="0" fontId="44" fillId="0" borderId="4" xfId="1" applyFont="1" applyFill="1" applyBorder="1" applyAlignment="1">
      <alignment horizontal="center" vertical="center" wrapText="1"/>
    </xf>
    <xf numFmtId="0" fontId="44" fillId="0" borderId="5" xfId="1" applyFont="1" applyFill="1" applyBorder="1" applyAlignment="1">
      <alignment horizontal="center" vertical="center" wrapText="1"/>
    </xf>
    <xf numFmtId="0" fontId="44" fillId="0" borderId="18" xfId="1" applyFont="1" applyFill="1" applyBorder="1" applyAlignment="1">
      <alignment horizontal="center" vertical="center"/>
    </xf>
    <xf numFmtId="0" fontId="46" fillId="0" borderId="0" xfId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2" fontId="38" fillId="0" borderId="0" xfId="1" applyNumberFormat="1" applyFont="1" applyFill="1" applyBorder="1" applyAlignment="1">
      <alignment vertical="center"/>
    </xf>
    <xf numFmtId="164" fontId="38" fillId="0" borderId="0" xfId="11" applyFont="1" applyFill="1" applyBorder="1" applyAlignment="1">
      <alignment vertical="center"/>
    </xf>
    <xf numFmtId="0" fontId="38" fillId="0" borderId="0" xfId="1" applyFont="1" applyFill="1" applyBorder="1" applyAlignment="1">
      <alignment horizontal="center" vertical="center"/>
    </xf>
    <xf numFmtId="0" fontId="20" fillId="7" borderId="1" xfId="1" applyFont="1" applyFill="1" applyBorder="1" applyAlignment="1">
      <alignment vertical="center" wrapText="1"/>
    </xf>
    <xf numFmtId="0" fontId="12" fillId="0" borderId="0" xfId="0" applyFont="1"/>
    <xf numFmtId="0" fontId="12" fillId="0" borderId="0" xfId="0" applyFont="1" applyBorder="1"/>
    <xf numFmtId="0" fontId="12" fillId="0" borderId="7" xfId="0" applyFont="1" applyBorder="1"/>
    <xf numFmtId="0" fontId="12" fillId="0" borderId="1" xfId="0" applyFont="1" applyBorder="1"/>
    <xf numFmtId="2" fontId="47" fillId="0" borderId="0" xfId="0" applyNumberFormat="1" applyFont="1"/>
    <xf numFmtId="0" fontId="31" fillId="0" borderId="0" xfId="0" applyFont="1" applyAlignment="1">
      <alignment vertical="center"/>
    </xf>
    <xf numFmtId="164" fontId="20" fillId="7" borderId="1" xfId="10" applyFont="1" applyFill="1" applyBorder="1" applyAlignment="1">
      <alignment horizontal="center" vertical="center"/>
    </xf>
    <xf numFmtId="0" fontId="22" fillId="9" borderId="12" xfId="0" applyFont="1" applyFill="1" applyBorder="1" applyAlignment="1">
      <alignment vertical="center"/>
    </xf>
    <xf numFmtId="0" fontId="29" fillId="13" borderId="22" xfId="0" applyFont="1" applyFill="1" applyBorder="1"/>
    <xf numFmtId="0" fontId="2" fillId="13" borderId="0" xfId="0" applyFont="1" applyFill="1" applyBorder="1" applyAlignment="1">
      <alignment horizontal="left"/>
    </xf>
    <xf numFmtId="0" fontId="2" fillId="13" borderId="23" xfId="0" applyFont="1" applyFill="1" applyBorder="1" applyAlignment="1">
      <alignment horizontal="left"/>
    </xf>
    <xf numFmtId="0" fontId="2" fillId="13" borderId="22" xfId="0" applyFont="1" applyFill="1" applyBorder="1"/>
    <xf numFmtId="0" fontId="2" fillId="13" borderId="0" xfId="0" applyFont="1" applyFill="1" applyBorder="1"/>
    <xf numFmtId="0" fontId="2" fillId="13" borderId="23" xfId="0" applyFont="1" applyFill="1" applyBorder="1"/>
    <xf numFmtId="49" fontId="2" fillId="13" borderId="0" xfId="0" applyNumberFormat="1" applyFont="1" applyFill="1" applyBorder="1"/>
    <xf numFmtId="0" fontId="29" fillId="13" borderId="24" xfId="0" applyFont="1" applyFill="1" applyBorder="1"/>
    <xf numFmtId="14" fontId="2" fillId="13" borderId="25" xfId="0" applyNumberFormat="1" applyFont="1" applyFill="1" applyBorder="1" applyAlignment="1">
      <alignment horizontal="left"/>
    </xf>
    <xf numFmtId="0" fontId="2" fillId="13" borderId="25" xfId="0" applyFont="1" applyFill="1" applyBorder="1"/>
    <xf numFmtId="0" fontId="2" fillId="13" borderId="26" xfId="0" applyFont="1" applyFill="1" applyBorder="1"/>
    <xf numFmtId="0" fontId="29" fillId="13" borderId="28" xfId="0" applyFont="1" applyFill="1" applyBorder="1" applyAlignment="1">
      <alignment horizontal="center"/>
    </xf>
    <xf numFmtId="0" fontId="30" fillId="13" borderId="0" xfId="0" applyFont="1" applyFill="1" applyBorder="1" applyAlignment="1">
      <alignment horizontal="left"/>
    </xf>
    <xf numFmtId="0" fontId="30" fillId="13" borderId="23" xfId="0" applyFont="1" applyFill="1" applyBorder="1" applyAlignment="1">
      <alignment horizontal="left"/>
    </xf>
    <xf numFmtId="0" fontId="29" fillId="13" borderId="28" xfId="0" applyFont="1" applyFill="1" applyBorder="1" applyAlignment="1">
      <alignment horizontal="center" vertical="center"/>
    </xf>
    <xf numFmtId="0" fontId="29" fillId="13" borderId="29" xfId="0" applyFont="1" applyFill="1" applyBorder="1" applyAlignment="1">
      <alignment horizontal="center"/>
    </xf>
    <xf numFmtId="0" fontId="26" fillId="13" borderId="22" xfId="0" applyFont="1" applyFill="1" applyBorder="1" applyAlignment="1">
      <alignment vertical="top"/>
    </xf>
    <xf numFmtId="0" fontId="26" fillId="13" borderId="0" xfId="0" applyFont="1" applyFill="1" applyBorder="1" applyAlignment="1">
      <alignment vertical="top"/>
    </xf>
    <xf numFmtId="0" fontId="26" fillId="13" borderId="23" xfId="0" applyFont="1" applyFill="1" applyBorder="1" applyAlignment="1">
      <alignment vertical="top"/>
    </xf>
    <xf numFmtId="0" fontId="26" fillId="13" borderId="24" xfId="0" applyFont="1" applyFill="1" applyBorder="1" applyAlignment="1">
      <alignment vertical="top"/>
    </xf>
    <xf numFmtId="0" fontId="26" fillId="13" borderId="25" xfId="0" applyFont="1" applyFill="1" applyBorder="1" applyAlignment="1">
      <alignment vertical="top"/>
    </xf>
    <xf numFmtId="0" fontId="26" fillId="13" borderId="26" xfId="0" applyFont="1" applyFill="1" applyBorder="1" applyAlignment="1">
      <alignment vertical="top"/>
    </xf>
    <xf numFmtId="0" fontId="44" fillId="12" borderId="5" xfId="0" applyNumberFormat="1" applyFont="1" applyFill="1" applyBorder="1" applyAlignment="1">
      <alignment horizontal="center" vertical="center"/>
    </xf>
    <xf numFmtId="0" fontId="44" fillId="12" borderId="5" xfId="0" applyNumberFormat="1" applyFont="1" applyFill="1" applyBorder="1" applyAlignment="1">
      <alignment vertical="center"/>
    </xf>
    <xf numFmtId="0" fontId="12" fillId="0" borderId="0" xfId="0" applyFont="1" applyFill="1" applyBorder="1"/>
    <xf numFmtId="49" fontId="22" fillId="0" borderId="0" xfId="0" applyNumberFormat="1" applyFont="1" applyFill="1" applyBorder="1" applyAlignment="1">
      <alignment horizontal="center" vertical="center"/>
    </xf>
    <xf numFmtId="2" fontId="22" fillId="0" borderId="0" xfId="0" applyNumberFormat="1" applyFont="1" applyFill="1" applyBorder="1" applyAlignment="1">
      <alignment horizontal="center" vertical="center"/>
    </xf>
    <xf numFmtId="165" fontId="22" fillId="0" borderId="0" xfId="0" applyNumberFormat="1" applyFont="1" applyFill="1" applyBorder="1" applyAlignment="1">
      <alignment horizontal="center" vertical="center" wrapText="1"/>
    </xf>
    <xf numFmtId="2" fontId="47" fillId="0" borderId="0" xfId="0" applyNumberFormat="1" applyFont="1" applyFill="1" applyBorder="1" applyAlignment="1">
      <alignment horizontal="right" vertical="center"/>
    </xf>
    <xf numFmtId="164" fontId="14" fillId="0" borderId="0" xfId="21" applyFont="1" applyFill="1" applyBorder="1" applyAlignment="1">
      <alignment vertical="center"/>
    </xf>
    <xf numFmtId="4" fontId="47" fillId="0" borderId="0" xfId="21" applyNumberFormat="1" applyFont="1" applyFill="1" applyBorder="1" applyAlignment="1">
      <alignment horizontal="right" vertical="center"/>
    </xf>
    <xf numFmtId="2" fontId="22" fillId="0" borderId="0" xfId="0" applyNumberFormat="1" applyFont="1" applyFill="1" applyBorder="1" applyAlignment="1">
      <alignment vertical="center" wrapText="1"/>
    </xf>
    <xf numFmtId="2" fontId="22" fillId="0" borderId="0" xfId="0" applyNumberFormat="1" applyFont="1" applyFill="1" applyBorder="1" applyAlignment="1">
      <alignment vertical="center"/>
    </xf>
    <xf numFmtId="2" fontId="23" fillId="0" borderId="0" xfId="0" applyNumberFormat="1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vertical="center"/>
    </xf>
    <xf numFmtId="4" fontId="47" fillId="13" borderId="1" xfId="21" applyNumberFormat="1" applyFont="1" applyFill="1" applyBorder="1" applyAlignment="1">
      <alignment horizontal="right" vertical="center"/>
    </xf>
    <xf numFmtId="2" fontId="47" fillId="13" borderId="1" xfId="0" applyNumberFormat="1" applyFont="1" applyFill="1" applyBorder="1" applyAlignment="1">
      <alignment horizontal="right" vertical="center"/>
    </xf>
    <xf numFmtId="164" fontId="24" fillId="0" borderId="28" xfId="10" applyFont="1" applyFill="1" applyBorder="1" applyAlignment="1">
      <alignment vertical="center"/>
    </xf>
    <xf numFmtId="164" fontId="24" fillId="0" borderId="27" xfId="10" applyFont="1" applyFill="1" applyBorder="1" applyAlignment="1">
      <alignment horizontal="center" vertical="center"/>
    </xf>
    <xf numFmtId="164" fontId="24" fillId="0" borderId="30" xfId="10" applyFont="1" applyFill="1" applyBorder="1" applyAlignment="1">
      <alignment horizontal="center" vertical="center"/>
    </xf>
    <xf numFmtId="164" fontId="24" fillId="0" borderId="31" xfId="10" applyFont="1" applyFill="1" applyBorder="1" applyAlignment="1">
      <alignment horizontal="center" vertical="center"/>
    </xf>
    <xf numFmtId="0" fontId="12" fillId="0" borderId="22" xfId="0" applyFont="1" applyBorder="1"/>
    <xf numFmtId="0" fontId="12" fillId="0" borderId="23" xfId="0" applyFont="1" applyBorder="1"/>
    <xf numFmtId="165" fontId="22" fillId="11" borderId="28" xfId="0" applyNumberFormat="1" applyFont="1" applyFill="1" applyBorder="1" applyAlignment="1">
      <alignment horizontal="center" vertical="center" wrapText="1"/>
    </xf>
    <xf numFmtId="164" fontId="14" fillId="11" borderId="27" xfId="21" applyFont="1" applyFill="1" applyBorder="1" applyAlignment="1">
      <alignment vertical="center"/>
    </xf>
    <xf numFmtId="165" fontId="22" fillId="11" borderId="29" xfId="0" applyNumberFormat="1" applyFont="1" applyFill="1" applyBorder="1" applyAlignment="1">
      <alignment horizontal="center" vertical="center" wrapText="1"/>
    </xf>
    <xf numFmtId="2" fontId="47" fillId="13" borderId="30" xfId="0" applyNumberFormat="1" applyFont="1" applyFill="1" applyBorder="1" applyAlignment="1">
      <alignment horizontal="right" vertical="center"/>
    </xf>
    <xf numFmtId="164" fontId="14" fillId="11" borderId="31" xfId="21" applyFont="1" applyFill="1" applyBorder="1" applyAlignment="1">
      <alignment vertical="center"/>
    </xf>
    <xf numFmtId="0" fontId="44" fillId="0" borderId="12" xfId="1" applyFont="1" applyFill="1" applyBorder="1" applyAlignment="1">
      <alignment horizontal="center" vertical="center" wrapText="1"/>
    </xf>
    <xf numFmtId="2" fontId="21" fillId="0" borderId="0" xfId="1" applyNumberFormat="1" applyFont="1" applyFill="1" applyBorder="1" applyAlignment="1">
      <alignment vertical="center"/>
    </xf>
    <xf numFmtId="0" fontId="37" fillId="0" borderId="0" xfId="2" applyNumberFormat="1" applyFont="1" applyFill="1" applyBorder="1" applyAlignment="1">
      <alignment horizontal="center" vertical="center"/>
    </xf>
    <xf numFmtId="0" fontId="43" fillId="7" borderId="1" xfId="1" applyFont="1" applyFill="1" applyBorder="1" applyAlignment="1">
      <alignment horizontal="center" vertical="center" wrapText="1"/>
    </xf>
    <xf numFmtId="0" fontId="20" fillId="7" borderId="1" xfId="1" applyFont="1" applyFill="1" applyBorder="1" applyAlignment="1">
      <alignment horizontal="center" vertical="center" wrapText="1"/>
    </xf>
    <xf numFmtId="0" fontId="20" fillId="7" borderId="1" xfId="1" applyFont="1" applyFill="1" applyBorder="1" applyAlignment="1">
      <alignment horizontal="center" vertical="center" wrapText="1"/>
    </xf>
    <xf numFmtId="0" fontId="37" fillId="0" borderId="0" xfId="2" applyNumberFormat="1" applyFont="1" applyFill="1" applyBorder="1" applyAlignment="1">
      <alignment horizontal="center" vertical="center"/>
    </xf>
    <xf numFmtId="0" fontId="26" fillId="13" borderId="22" xfId="0" applyFont="1" applyFill="1" applyBorder="1" applyAlignment="1">
      <alignment vertical="top" wrapText="1"/>
    </xf>
    <xf numFmtId="0" fontId="26" fillId="13" borderId="0" xfId="0" applyFont="1" applyFill="1" applyBorder="1" applyAlignment="1">
      <alignment vertical="top" wrapText="1"/>
    </xf>
    <xf numFmtId="0" fontId="26" fillId="13" borderId="23" xfId="0" applyFont="1" applyFill="1" applyBorder="1" applyAlignment="1">
      <alignment vertical="top" wrapText="1"/>
    </xf>
    <xf numFmtId="2" fontId="22" fillId="12" borderId="16" xfId="0" applyNumberFormat="1" applyFont="1" applyFill="1" applyBorder="1" applyAlignment="1">
      <alignment horizontal="center" vertical="center"/>
    </xf>
    <xf numFmtId="4" fontId="25" fillId="0" borderId="2" xfId="10" applyNumberFormat="1" applyFont="1" applyBorder="1" applyAlignment="1">
      <alignment horizontal="center" vertical="center"/>
    </xf>
    <xf numFmtId="49" fontId="54" fillId="13" borderId="1" xfId="1" applyNumberFormat="1" applyFont="1" applyFill="1" applyBorder="1" applyAlignment="1">
      <alignment horizontal="center" vertical="center"/>
    </xf>
    <xf numFmtId="49" fontId="54" fillId="13" borderId="1" xfId="1" applyNumberFormat="1" applyFont="1" applyFill="1" applyBorder="1" applyAlignment="1">
      <alignment vertical="center"/>
    </xf>
    <xf numFmtId="2" fontId="55" fillId="0" borderId="0" xfId="1" applyNumberFormat="1" applyFont="1" applyFill="1" applyBorder="1" applyAlignment="1">
      <alignment horizontal="right" vertical="center"/>
    </xf>
    <xf numFmtId="2" fontId="54" fillId="13" borderId="1" xfId="1" applyNumberFormat="1" applyFont="1" applyFill="1" applyBorder="1" applyAlignment="1">
      <alignment horizontal="center" vertical="center"/>
    </xf>
    <xf numFmtId="2" fontId="54" fillId="0" borderId="0" xfId="1" applyNumberFormat="1" applyFont="1" applyFill="1" applyBorder="1" applyAlignment="1">
      <alignment horizontal="right" vertical="center"/>
    </xf>
    <xf numFmtId="2" fontId="25" fillId="0" borderId="2" xfId="1" applyNumberFormat="1" applyFont="1" applyFill="1" applyBorder="1" applyAlignment="1">
      <alignment horizontal="center" vertical="center" wrapText="1"/>
    </xf>
    <xf numFmtId="4" fontId="25" fillId="0" borderId="2" xfId="11" applyNumberFormat="1" applyFont="1" applyFill="1" applyBorder="1" applyAlignment="1">
      <alignment horizontal="center" vertical="center" wrapText="1"/>
    </xf>
    <xf numFmtId="2" fontId="25" fillId="0" borderId="2" xfId="1" applyNumberFormat="1" applyFont="1" applyFill="1" applyBorder="1" applyAlignment="1">
      <alignment horizontal="center" vertical="center"/>
    </xf>
    <xf numFmtId="49" fontId="54" fillId="13" borderId="2" xfId="1" applyNumberFormat="1" applyFont="1" applyFill="1" applyBorder="1" applyAlignment="1">
      <alignment horizontal="center" vertical="center"/>
    </xf>
    <xf numFmtId="0" fontId="53" fillId="12" borderId="4" xfId="0" applyNumberFormat="1" applyFont="1" applyFill="1" applyBorder="1" applyAlignment="1">
      <alignment horizontal="center" vertical="center"/>
    </xf>
    <xf numFmtId="0" fontId="53" fillId="12" borderId="5" xfId="0" applyNumberFormat="1" applyFont="1" applyFill="1" applyBorder="1" applyAlignment="1">
      <alignment horizontal="center" vertical="center"/>
    </xf>
    <xf numFmtId="0" fontId="53" fillId="12" borderId="5" xfId="0" applyNumberFormat="1" applyFont="1" applyFill="1" applyBorder="1" applyAlignment="1">
      <alignment vertical="center"/>
    </xf>
    <xf numFmtId="0" fontId="53" fillId="0" borderId="0" xfId="1" applyFont="1" applyFill="1" applyBorder="1" applyAlignment="1">
      <alignment horizontal="center" vertical="center"/>
    </xf>
    <xf numFmtId="0" fontId="53" fillId="12" borderId="0" xfId="0" applyNumberFormat="1" applyFont="1" applyFill="1" applyBorder="1" applyAlignment="1">
      <alignment vertical="center"/>
    </xf>
    <xf numFmtId="0" fontId="53" fillId="0" borderId="0" xfId="0" applyNumberFormat="1" applyFont="1" applyFill="1" applyBorder="1" applyAlignment="1">
      <alignment vertical="center"/>
    </xf>
    <xf numFmtId="2" fontId="22" fillId="12" borderId="5" xfId="0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center"/>
    </xf>
    <xf numFmtId="0" fontId="20" fillId="7" borderId="4" xfId="1" applyFont="1" applyFill="1" applyBorder="1" applyAlignment="1">
      <alignment horizontal="center" vertical="center" wrapText="1"/>
    </xf>
    <xf numFmtId="0" fontId="20" fillId="7" borderId="8" xfId="1" applyFont="1" applyFill="1" applyBorder="1" applyAlignment="1">
      <alignment horizontal="center" vertical="center" wrapText="1"/>
    </xf>
    <xf numFmtId="164" fontId="54" fillId="13" borderId="1" xfId="10" applyFont="1" applyFill="1" applyBorder="1" applyAlignment="1">
      <alignment horizontal="center" vertical="center"/>
    </xf>
    <xf numFmtId="2" fontId="54" fillId="14" borderId="1" xfId="1" applyNumberFormat="1" applyFont="1" applyFill="1" applyBorder="1" applyAlignment="1">
      <alignment horizontal="center" vertical="center"/>
    </xf>
    <xf numFmtId="2" fontId="20" fillId="13" borderId="1" xfId="1" applyNumberFormat="1" applyFont="1" applyFill="1" applyBorder="1" applyAlignment="1">
      <alignment horizontal="center" vertical="center"/>
    </xf>
    <xf numFmtId="2" fontId="50" fillId="0" borderId="0" xfId="1" applyNumberFormat="1" applyFont="1" applyFill="1" applyBorder="1" applyAlignment="1">
      <alignment horizontal="center" vertical="center"/>
    </xf>
    <xf numFmtId="2" fontId="45" fillId="0" borderId="0" xfId="1" applyNumberFormat="1" applyFont="1" applyFill="1" applyBorder="1" applyAlignment="1">
      <alignment horizontal="right" vertical="center"/>
    </xf>
    <xf numFmtId="0" fontId="45" fillId="0" borderId="0" xfId="0" applyFont="1" applyBorder="1" applyAlignment="1"/>
    <xf numFmtId="0" fontId="20" fillId="9" borderId="5" xfId="0" applyFont="1" applyFill="1" applyBorder="1" applyAlignment="1">
      <alignment horizontal="center"/>
    </xf>
    <xf numFmtId="0" fontId="53" fillId="0" borderId="0" xfId="1" applyFont="1" applyFill="1" applyBorder="1" applyAlignment="1">
      <alignment horizontal="center" vertical="center" wrapText="1"/>
    </xf>
    <xf numFmtId="2" fontId="22" fillId="12" borderId="5" xfId="0" applyNumberFormat="1" applyFont="1" applyFill="1" applyBorder="1" applyAlignment="1">
      <alignment horizontal="center" vertical="center"/>
    </xf>
    <xf numFmtId="49" fontId="54" fillId="13" borderId="8" xfId="1" applyNumberFormat="1" applyFont="1" applyFill="1" applyBorder="1" applyAlignment="1">
      <alignment horizontal="center" vertical="center"/>
    </xf>
    <xf numFmtId="49" fontId="54" fillId="13" borderId="1" xfId="1" applyNumberFormat="1" applyFont="1" applyFill="1" applyBorder="1" applyAlignment="1">
      <alignment horizontal="center" vertical="center" wrapText="1"/>
    </xf>
    <xf numFmtId="0" fontId="21" fillId="0" borderId="0" xfId="17" applyFont="1" applyAlignment="1">
      <alignment vertical="center"/>
    </xf>
    <xf numFmtId="164" fontId="21" fillId="0" borderId="0" xfId="20" applyFont="1" applyFill="1" applyBorder="1" applyAlignment="1">
      <alignment vertical="center"/>
    </xf>
    <xf numFmtId="0" fontId="40" fillId="0" borderId="0" xfId="17" applyFont="1" applyAlignment="1">
      <alignment horizontal="center"/>
    </xf>
    <xf numFmtId="0" fontId="40" fillId="0" borderId="0" xfId="17" applyFont="1"/>
    <xf numFmtId="0" fontId="10" fillId="0" borderId="0" xfId="17" applyFont="1"/>
    <xf numFmtId="164" fontId="21" fillId="0" borderId="20" xfId="10" applyFont="1" applyFill="1" applyBorder="1" applyAlignment="1">
      <alignment vertical="center"/>
    </xf>
    <xf numFmtId="0" fontId="44" fillId="0" borderId="28" xfId="17" applyFont="1" applyBorder="1" applyAlignment="1">
      <alignment vertical="center"/>
    </xf>
    <xf numFmtId="0" fontId="44" fillId="0" borderId="1" xfId="17" applyFont="1" applyBorder="1" applyAlignment="1">
      <alignment vertical="center"/>
    </xf>
    <xf numFmtId="0" fontId="44" fillId="0" borderId="27" xfId="17" applyFont="1" applyBorder="1" applyAlignment="1">
      <alignment vertical="center"/>
    </xf>
    <xf numFmtId="0" fontId="44" fillId="0" borderId="0" xfId="17" applyFont="1" applyAlignment="1">
      <alignment vertical="center"/>
    </xf>
    <xf numFmtId="2" fontId="47" fillId="0" borderId="1" xfId="10" applyNumberFormat="1" applyFont="1" applyFill="1" applyBorder="1" applyAlignment="1">
      <alignment horizontal="right" vertical="center"/>
    </xf>
    <xf numFmtId="2" fontId="47" fillId="0" borderId="1" xfId="17" applyNumberFormat="1" applyFont="1" applyBorder="1" applyAlignment="1">
      <alignment horizontal="right" vertical="center"/>
    </xf>
    <xf numFmtId="2" fontId="47" fillId="3" borderId="1" xfId="10" applyNumberFormat="1" applyFont="1" applyFill="1" applyBorder="1" applyAlignment="1">
      <alignment horizontal="right" vertical="center"/>
    </xf>
    <xf numFmtId="2" fontId="47" fillId="3" borderId="27" xfId="10" applyNumberFormat="1" applyFont="1" applyFill="1" applyBorder="1" applyAlignment="1">
      <alignment horizontal="right" vertical="center"/>
    </xf>
    <xf numFmtId="2" fontId="47" fillId="3" borderId="28" xfId="17" applyNumberFormat="1" applyFont="1" applyFill="1" applyBorder="1" applyAlignment="1">
      <alignment horizontal="left" vertical="center"/>
    </xf>
    <xf numFmtId="2" fontId="47" fillId="0" borderId="1" xfId="17" quotePrefix="1" applyNumberFormat="1" applyFont="1" applyBorder="1" applyAlignment="1">
      <alignment horizontal="right" vertical="center"/>
    </xf>
    <xf numFmtId="2" fontId="47" fillId="16" borderId="1" xfId="17" applyNumberFormat="1" applyFont="1" applyFill="1" applyBorder="1" applyAlignment="1">
      <alignment horizontal="right" vertical="center"/>
    </xf>
    <xf numFmtId="2" fontId="47" fillId="3" borderId="1" xfId="17" applyNumberFormat="1" applyFont="1" applyFill="1" applyBorder="1" applyAlignment="1">
      <alignment horizontal="right" vertical="center"/>
    </xf>
    <xf numFmtId="2" fontId="47" fillId="0" borderId="1" xfId="17" applyNumberFormat="1" applyFont="1" applyBorder="1" applyAlignment="1">
      <alignment horizontal="center" vertical="center"/>
    </xf>
    <xf numFmtId="2" fontId="47" fillId="0" borderId="27" xfId="17" applyNumberFormat="1" applyFont="1" applyBorder="1" applyAlignment="1">
      <alignment horizontal="right" vertical="center"/>
    </xf>
    <xf numFmtId="2" fontId="21" fillId="0" borderId="0" xfId="17" applyNumberFormat="1" applyFont="1" applyAlignment="1">
      <alignment vertical="center"/>
    </xf>
    <xf numFmtId="2" fontId="47" fillId="0" borderId="30" xfId="10" applyNumberFormat="1" applyFont="1" applyFill="1" applyBorder="1" applyAlignment="1">
      <alignment horizontal="right" vertical="center"/>
    </xf>
    <xf numFmtId="2" fontId="47" fillId="0" borderId="30" xfId="17" applyNumberFormat="1" applyFont="1" applyBorder="1" applyAlignment="1">
      <alignment horizontal="right" vertical="center"/>
    </xf>
    <xf numFmtId="2" fontId="47" fillId="3" borderId="30" xfId="10" applyNumberFormat="1" applyFont="1" applyFill="1" applyBorder="1" applyAlignment="1">
      <alignment horizontal="right" vertical="center"/>
    </xf>
    <xf numFmtId="2" fontId="47" fillId="3" borderId="31" xfId="10" applyNumberFormat="1" applyFont="1" applyFill="1" applyBorder="1" applyAlignment="1">
      <alignment horizontal="right" vertical="center"/>
    </xf>
    <xf numFmtId="2" fontId="47" fillId="3" borderId="29" xfId="17" applyNumberFormat="1" applyFont="1" applyFill="1" applyBorder="1" applyAlignment="1">
      <alignment horizontal="left" vertical="center"/>
    </xf>
    <xf numFmtId="2" fontId="47" fillId="0" borderId="30" xfId="17" quotePrefix="1" applyNumberFormat="1" applyFont="1" applyBorder="1" applyAlignment="1">
      <alignment horizontal="right" vertical="center"/>
    </xf>
    <xf numFmtId="2" fontId="13" fillId="14" borderId="1" xfId="17" applyNumberFormat="1" applyFont="1" applyFill="1" applyBorder="1" applyAlignment="1">
      <alignment horizontal="center" vertical="center"/>
    </xf>
    <xf numFmtId="2" fontId="13" fillId="13" borderId="1" xfId="17" applyNumberFormat="1" applyFont="1" applyFill="1" applyBorder="1" applyAlignment="1">
      <alignment horizontal="center" vertical="center"/>
    </xf>
    <xf numFmtId="167" fontId="21" fillId="0" borderId="0" xfId="10" applyNumberFormat="1" applyFont="1" applyFill="1" applyBorder="1" applyAlignment="1">
      <alignment vertical="center"/>
    </xf>
    <xf numFmtId="0" fontId="44" fillId="17" borderId="28" xfId="17" applyFont="1" applyFill="1" applyBorder="1" applyAlignment="1">
      <alignment vertical="center"/>
    </xf>
    <xf numFmtId="0" fontId="44" fillId="17" borderId="1" xfId="17" applyFont="1" applyFill="1" applyBorder="1" applyAlignment="1">
      <alignment vertical="center"/>
    </xf>
    <xf numFmtId="0" fontId="50" fillId="17" borderId="1" xfId="17" applyFont="1" applyFill="1" applyBorder="1" applyAlignment="1">
      <alignment vertical="center"/>
    </xf>
    <xf numFmtId="2" fontId="14" fillId="17" borderId="1" xfId="17" applyNumberFormat="1" applyFont="1" applyFill="1" applyBorder="1" applyAlignment="1">
      <alignment horizontal="center" vertical="center"/>
    </xf>
    <xf numFmtId="2" fontId="14" fillId="17" borderId="27" xfId="17" applyNumberFormat="1" applyFont="1" applyFill="1" applyBorder="1" applyAlignment="1">
      <alignment horizontal="center" vertical="center"/>
    </xf>
    <xf numFmtId="0" fontId="50" fillId="17" borderId="28" xfId="17" applyFont="1" applyFill="1" applyBorder="1" applyAlignment="1">
      <alignment vertical="center"/>
    </xf>
    <xf numFmtId="0" fontId="58" fillId="7" borderId="1" xfId="17" applyFont="1" applyFill="1" applyBorder="1" applyAlignment="1">
      <alignment horizontal="center" vertical="center" wrapText="1"/>
    </xf>
    <xf numFmtId="0" fontId="13" fillId="0" borderId="0" xfId="17" applyFont="1" applyAlignment="1">
      <alignment vertical="center" wrapText="1"/>
    </xf>
    <xf numFmtId="0" fontId="13" fillId="0" borderId="0" xfId="17" applyFont="1" applyAlignment="1">
      <alignment vertical="center"/>
    </xf>
    <xf numFmtId="0" fontId="20" fillId="7" borderId="1" xfId="10" applyNumberFormat="1" applyFont="1" applyFill="1" applyBorder="1" applyAlignment="1">
      <alignment horizontal="center" vertical="center" wrapText="1"/>
    </xf>
    <xf numFmtId="0" fontId="20" fillId="7" borderId="27" xfId="17" applyFont="1" applyFill="1" applyBorder="1" applyAlignment="1">
      <alignment horizontal="center" vertical="center" wrapText="1"/>
    </xf>
    <xf numFmtId="0" fontId="20" fillId="7" borderId="28" xfId="17" applyFont="1" applyFill="1" applyBorder="1" applyAlignment="1">
      <alignment horizontal="center" vertical="center"/>
    </xf>
    <xf numFmtId="0" fontId="20" fillId="7" borderId="1" xfId="17" applyFont="1" applyFill="1" applyBorder="1" applyAlignment="1">
      <alignment horizontal="center" vertical="center"/>
    </xf>
    <xf numFmtId="0" fontId="20" fillId="7" borderId="1" xfId="17" applyFont="1" applyFill="1" applyBorder="1" applyAlignment="1">
      <alignment vertical="center"/>
    </xf>
    <xf numFmtId="0" fontId="37" fillId="0" borderId="0" xfId="2" applyNumberFormat="1" applyFont="1" applyFill="1" applyBorder="1" applyAlignment="1">
      <alignment horizontal="center" vertical="center"/>
    </xf>
    <xf numFmtId="2" fontId="13" fillId="14" borderId="1" xfId="17" applyNumberFormat="1" applyFont="1" applyFill="1" applyBorder="1" applyAlignment="1">
      <alignment horizontal="center" vertical="center" wrapText="1"/>
    </xf>
    <xf numFmtId="0" fontId="12" fillId="0" borderId="0" xfId="17" applyFont="1" applyAlignment="1">
      <alignment vertical="center"/>
    </xf>
    <xf numFmtId="164" fontId="12" fillId="0" borderId="0" xfId="10" applyFont="1" applyFill="1" applyBorder="1" applyAlignment="1">
      <alignment vertical="center"/>
    </xf>
    <xf numFmtId="2" fontId="47" fillId="14" borderId="1" xfId="17" applyNumberFormat="1" applyFont="1" applyFill="1" applyBorder="1" applyAlignment="1">
      <alignment horizontal="center" vertical="center"/>
    </xf>
    <xf numFmtId="2" fontId="47" fillId="13" borderId="1" xfId="17" applyNumberFormat="1" applyFont="1" applyFill="1" applyBorder="1" applyAlignment="1">
      <alignment horizontal="center" vertical="center"/>
    </xf>
    <xf numFmtId="2" fontId="47" fillId="14" borderId="1" xfId="17" applyNumberFormat="1" applyFont="1" applyFill="1" applyBorder="1" applyAlignment="1">
      <alignment horizontal="center" vertical="center" wrapText="1"/>
    </xf>
    <xf numFmtId="0" fontId="20" fillId="7" borderId="1" xfId="17" applyFont="1" applyFill="1" applyBorder="1" applyAlignment="1">
      <alignment horizontal="center" vertical="center" wrapText="1"/>
    </xf>
    <xf numFmtId="0" fontId="20" fillId="7" borderId="17" xfId="17" applyFont="1" applyFill="1" applyBorder="1" applyAlignment="1">
      <alignment horizontal="center" vertical="center" wrapText="1"/>
    </xf>
    <xf numFmtId="164" fontId="20" fillId="7" borderId="7" xfId="10" applyFont="1" applyFill="1" applyBorder="1" applyAlignment="1">
      <alignment horizontal="center" vertical="center"/>
    </xf>
    <xf numFmtId="0" fontId="37" fillId="0" borderId="0" xfId="2" applyNumberFormat="1" applyFont="1" applyFill="1" applyBorder="1" applyAlignment="1">
      <alignment horizontal="center" vertical="center"/>
    </xf>
    <xf numFmtId="0" fontId="43" fillId="7" borderId="1" xfId="1" applyFont="1" applyFill="1" applyBorder="1" applyAlignment="1">
      <alignment horizontal="center" vertical="center" wrapText="1"/>
    </xf>
    <xf numFmtId="0" fontId="20" fillId="7" borderId="1" xfId="1" applyFont="1" applyFill="1" applyBorder="1" applyAlignment="1">
      <alignment horizontal="center" vertical="center" wrapText="1"/>
    </xf>
    <xf numFmtId="2" fontId="22" fillId="12" borderId="5" xfId="0" applyNumberFormat="1" applyFont="1" applyFill="1" applyBorder="1" applyAlignment="1">
      <alignment horizontal="center" vertical="center"/>
    </xf>
    <xf numFmtId="0" fontId="60" fillId="18" borderId="22" xfId="0" applyFont="1" applyFill="1" applyBorder="1" applyAlignment="1">
      <alignment vertical="center"/>
    </xf>
    <xf numFmtId="0" fontId="60" fillId="18" borderId="0" xfId="0" applyFont="1" applyFill="1" applyBorder="1" applyAlignment="1">
      <alignment vertical="center"/>
    </xf>
    <xf numFmtId="0" fontId="60" fillId="18" borderId="23" xfId="0" applyFont="1" applyFill="1" applyBorder="1" applyAlignment="1">
      <alignment vertical="center"/>
    </xf>
    <xf numFmtId="2" fontId="47" fillId="0" borderId="28" xfId="17" applyNumberFormat="1" applyFont="1" applyBorder="1" applyAlignment="1">
      <alignment vertical="center" wrapText="1"/>
    </xf>
    <xf numFmtId="0" fontId="20" fillId="0" borderId="0" xfId="17" applyFont="1" applyBorder="1" applyAlignment="1">
      <alignment horizontal="center" vertical="center" wrapText="1"/>
    </xf>
    <xf numFmtId="0" fontId="14" fillId="0" borderId="0" xfId="17" applyFont="1" applyBorder="1" applyAlignment="1">
      <alignment horizontal="center" vertical="center" wrapText="1"/>
    </xf>
    <xf numFmtId="0" fontId="20" fillId="0" borderId="0" xfId="17" applyFont="1" applyBorder="1" applyAlignment="1">
      <alignment horizontal="center" vertical="center"/>
    </xf>
    <xf numFmtId="0" fontId="14" fillId="0" borderId="0" xfId="17" applyFont="1" applyBorder="1" applyAlignment="1">
      <alignment horizontal="center" vertical="center"/>
    </xf>
    <xf numFmtId="0" fontId="45" fillId="0" borderId="0" xfId="17" applyFont="1" applyBorder="1" applyAlignment="1">
      <alignment horizontal="center" vertical="center" wrapText="1"/>
    </xf>
    <xf numFmtId="0" fontId="45" fillId="0" borderId="0" xfId="17" applyFont="1" applyBorder="1" applyAlignment="1">
      <alignment horizontal="center" vertical="center"/>
    </xf>
    <xf numFmtId="0" fontId="21" fillId="0" borderId="0" xfId="17" applyFont="1" applyBorder="1" applyAlignment="1">
      <alignment horizontal="center" vertical="center"/>
    </xf>
    <xf numFmtId="2" fontId="47" fillId="0" borderId="29" xfId="17" applyNumberFormat="1" applyFont="1" applyBorder="1" applyAlignment="1">
      <alignment vertical="center" wrapText="1"/>
    </xf>
    <xf numFmtId="0" fontId="45" fillId="0" borderId="25" xfId="17" applyFont="1" applyBorder="1" applyAlignment="1">
      <alignment horizontal="center" vertical="center" wrapText="1"/>
    </xf>
    <xf numFmtId="0" fontId="45" fillId="0" borderId="25" xfId="17" applyFont="1" applyBorder="1" applyAlignment="1">
      <alignment horizontal="center" vertical="center"/>
    </xf>
    <xf numFmtId="2" fontId="47" fillId="16" borderId="30" xfId="17" applyNumberFormat="1" applyFont="1" applyFill="1" applyBorder="1" applyAlignment="1">
      <alignment horizontal="right" vertical="center"/>
    </xf>
    <xf numFmtId="2" fontId="47" fillId="3" borderId="30" xfId="17" applyNumberFormat="1" applyFont="1" applyFill="1" applyBorder="1" applyAlignment="1">
      <alignment horizontal="right" vertical="center"/>
    </xf>
    <xf numFmtId="0" fontId="21" fillId="0" borderId="25" xfId="17" applyFont="1" applyBorder="1" applyAlignment="1">
      <alignment horizontal="center" vertical="center"/>
    </xf>
    <xf numFmtId="2" fontId="47" fillId="0" borderId="30" xfId="17" applyNumberFormat="1" applyFont="1" applyBorder="1" applyAlignment="1">
      <alignment horizontal="center" vertical="center"/>
    </xf>
    <xf numFmtId="2" fontId="47" fillId="0" borderId="31" xfId="17" applyNumberFormat="1" applyFont="1" applyBorder="1" applyAlignment="1">
      <alignment horizontal="right" vertical="center"/>
    </xf>
    <xf numFmtId="164" fontId="20" fillId="15" borderId="1" xfId="10" applyFont="1" applyFill="1" applyBorder="1" applyAlignment="1">
      <alignment vertical="center"/>
    </xf>
    <xf numFmtId="0" fontId="41" fillId="0" borderId="20" xfId="0" applyFont="1" applyBorder="1" applyAlignment="1"/>
    <xf numFmtId="0" fontId="42" fillId="0" borderId="20" xfId="0" applyFont="1" applyFill="1" applyBorder="1" applyAlignment="1">
      <alignment horizontal="center"/>
    </xf>
    <xf numFmtId="0" fontId="43" fillId="7" borderId="27" xfId="1" applyFont="1" applyFill="1" applyBorder="1" applyAlignment="1">
      <alignment horizontal="center" vertical="center" wrapText="1"/>
    </xf>
    <xf numFmtId="0" fontId="44" fillId="12" borderId="36" xfId="0" applyNumberFormat="1" applyFont="1" applyFill="1" applyBorder="1" applyAlignment="1">
      <alignment horizontal="center" vertical="center"/>
    </xf>
    <xf numFmtId="2" fontId="22" fillId="12" borderId="49" xfId="0" applyNumberFormat="1" applyFont="1" applyFill="1" applyBorder="1" applyAlignment="1">
      <alignment horizontal="center" vertical="center"/>
    </xf>
    <xf numFmtId="0" fontId="44" fillId="0" borderId="36" xfId="1" applyFont="1" applyFill="1" applyBorder="1" applyAlignment="1">
      <alignment horizontal="center" vertical="center" wrapText="1"/>
    </xf>
    <xf numFmtId="0" fontId="44" fillId="0" borderId="32" xfId="1" applyFont="1" applyFill="1" applyBorder="1" applyAlignment="1">
      <alignment horizontal="center" vertical="center" wrapText="1"/>
    </xf>
    <xf numFmtId="49" fontId="54" fillId="13" borderId="28" xfId="1" applyNumberFormat="1" applyFont="1" applyFill="1" applyBorder="1" applyAlignment="1">
      <alignment horizontal="center" vertical="center"/>
    </xf>
    <xf numFmtId="2" fontId="25" fillId="0" borderId="45" xfId="1" applyNumberFormat="1" applyFont="1" applyFill="1" applyBorder="1" applyAlignment="1">
      <alignment horizontal="center" vertical="center"/>
    </xf>
    <xf numFmtId="49" fontId="54" fillId="13" borderId="29" xfId="1" applyNumberFormat="1" applyFont="1" applyFill="1" applyBorder="1" applyAlignment="1">
      <alignment horizontal="center" vertical="center"/>
    </xf>
    <xf numFmtId="49" fontId="54" fillId="13" borderId="53" xfId="1" applyNumberFormat="1" applyFont="1" applyFill="1" applyBorder="1" applyAlignment="1">
      <alignment horizontal="center" vertical="center"/>
    </xf>
    <xf numFmtId="2" fontId="54" fillId="13" borderId="30" xfId="1" applyNumberFormat="1" applyFont="1" applyFill="1" applyBorder="1" applyAlignment="1">
      <alignment horizontal="center" vertical="center"/>
    </xf>
    <xf numFmtId="2" fontId="55" fillId="0" borderId="25" xfId="1" applyNumberFormat="1" applyFont="1" applyFill="1" applyBorder="1" applyAlignment="1">
      <alignment horizontal="right" vertical="center"/>
    </xf>
    <xf numFmtId="2" fontId="54" fillId="0" borderId="25" xfId="1" applyNumberFormat="1" applyFont="1" applyFill="1" applyBorder="1" applyAlignment="1">
      <alignment horizontal="right" vertical="center"/>
    </xf>
    <xf numFmtId="2" fontId="25" fillId="0" borderId="53" xfId="1" applyNumberFormat="1" applyFont="1" applyFill="1" applyBorder="1" applyAlignment="1">
      <alignment horizontal="center" vertical="center" wrapText="1"/>
    </xf>
    <xf numFmtId="2" fontId="25" fillId="0" borderId="53" xfId="1" applyNumberFormat="1" applyFont="1" applyFill="1" applyBorder="1" applyAlignment="1">
      <alignment horizontal="center" vertical="center"/>
    </xf>
    <xf numFmtId="2" fontId="25" fillId="0" borderId="54" xfId="1" applyNumberFormat="1" applyFont="1" applyFill="1" applyBorder="1" applyAlignment="1">
      <alignment horizontal="center" vertical="center"/>
    </xf>
    <xf numFmtId="164" fontId="20" fillId="7" borderId="27" xfId="10" applyFont="1" applyFill="1" applyBorder="1" applyAlignment="1">
      <alignment horizontal="center" vertical="center"/>
    </xf>
    <xf numFmtId="0" fontId="53" fillId="12" borderId="36" xfId="0" applyNumberFormat="1" applyFont="1" applyFill="1" applyBorder="1" applyAlignment="1">
      <alignment horizontal="center" vertical="center"/>
    </xf>
    <xf numFmtId="2" fontId="22" fillId="12" borderId="32" xfId="0" applyNumberFormat="1" applyFont="1" applyFill="1" applyBorder="1" applyAlignment="1">
      <alignment horizontal="center" vertical="center"/>
    </xf>
    <xf numFmtId="0" fontId="44" fillId="0" borderId="46" xfId="1" applyFont="1" applyFill="1" applyBorder="1" applyAlignment="1">
      <alignment horizontal="center" vertical="center" wrapText="1"/>
    </xf>
    <xf numFmtId="4" fontId="25" fillId="0" borderId="45" xfId="10" applyNumberFormat="1" applyFont="1" applyBorder="1" applyAlignment="1">
      <alignment horizontal="center" vertical="center"/>
    </xf>
    <xf numFmtId="4" fontId="25" fillId="0" borderId="53" xfId="10" applyNumberFormat="1" applyFont="1" applyBorder="1" applyAlignment="1">
      <alignment horizontal="center" vertical="center"/>
    </xf>
    <xf numFmtId="4" fontId="25" fillId="0" borderId="54" xfId="10" applyNumberFormat="1" applyFont="1" applyBorder="1" applyAlignment="1">
      <alignment horizontal="center" vertical="center"/>
    </xf>
    <xf numFmtId="0" fontId="20" fillId="7" borderId="1" xfId="17" applyFont="1" applyFill="1" applyBorder="1" applyAlignment="1">
      <alignment horizontal="center" vertical="center" wrapText="1"/>
    </xf>
    <xf numFmtId="2" fontId="12" fillId="0" borderId="0" xfId="1" applyNumberFormat="1" applyFont="1" applyFill="1" applyBorder="1" applyAlignment="1">
      <alignment vertical="center"/>
    </xf>
    <xf numFmtId="0" fontId="20" fillId="7" borderId="1" xfId="1" applyFont="1" applyFill="1" applyBorder="1" applyAlignment="1">
      <alignment horizontal="center" vertical="center" wrapText="1"/>
    </xf>
    <xf numFmtId="0" fontId="20" fillId="7" borderId="12" xfId="1" applyFont="1" applyFill="1" applyBorder="1" applyAlignment="1">
      <alignment horizontal="center" vertical="center" wrapText="1"/>
    </xf>
    <xf numFmtId="0" fontId="20" fillId="7" borderId="8" xfId="1" applyFont="1" applyFill="1" applyBorder="1" applyAlignment="1">
      <alignment horizontal="center" vertical="center" wrapText="1"/>
    </xf>
    <xf numFmtId="0" fontId="20" fillId="7" borderId="16" xfId="1" applyFont="1" applyFill="1" applyBorder="1" applyAlignment="1">
      <alignment horizontal="center" vertical="center" wrapText="1"/>
    </xf>
    <xf numFmtId="0" fontId="44" fillId="0" borderId="3" xfId="1" applyFont="1" applyFill="1" applyBorder="1" applyAlignment="1">
      <alignment horizontal="center" vertical="center" wrapText="1"/>
    </xf>
    <xf numFmtId="0" fontId="44" fillId="0" borderId="16" xfId="1" applyFont="1" applyFill="1" applyBorder="1" applyAlignment="1">
      <alignment horizontal="center" vertical="center" wrapText="1"/>
    </xf>
    <xf numFmtId="0" fontId="44" fillId="0" borderId="17" xfId="1" applyFont="1" applyFill="1" applyBorder="1" applyAlignment="1">
      <alignment horizontal="center" vertical="center" wrapText="1"/>
    </xf>
    <xf numFmtId="0" fontId="45" fillId="0" borderId="20" xfId="0" applyFont="1" applyBorder="1" applyAlignment="1"/>
    <xf numFmtId="0" fontId="20" fillId="9" borderId="34" xfId="0" applyFont="1" applyFill="1" applyBorder="1" applyAlignment="1">
      <alignment horizontal="center"/>
    </xf>
    <xf numFmtId="0" fontId="20" fillId="7" borderId="27" xfId="1" applyFont="1" applyFill="1" applyBorder="1" applyAlignment="1">
      <alignment horizontal="center" vertical="center" wrapText="1"/>
    </xf>
    <xf numFmtId="0" fontId="53" fillId="12" borderId="37" xfId="0" applyNumberFormat="1" applyFont="1" applyFill="1" applyBorder="1" applyAlignment="1">
      <alignment horizontal="center" vertical="center"/>
    </xf>
    <xf numFmtId="0" fontId="53" fillId="12" borderId="55" xfId="0" applyNumberFormat="1" applyFont="1" applyFill="1" applyBorder="1" applyAlignment="1">
      <alignment vertical="center"/>
    </xf>
    <xf numFmtId="0" fontId="53" fillId="0" borderId="25" xfId="1" applyFont="1" applyFill="1" applyBorder="1" applyAlignment="1">
      <alignment horizontal="center" vertical="center"/>
    </xf>
    <xf numFmtId="0" fontId="53" fillId="0" borderId="25" xfId="1" applyFont="1" applyFill="1" applyBorder="1" applyAlignment="1">
      <alignment horizontal="center" vertical="center" wrapText="1"/>
    </xf>
    <xf numFmtId="2" fontId="22" fillId="12" borderId="55" xfId="0" applyNumberFormat="1" applyFont="1" applyFill="1" applyBorder="1" applyAlignment="1">
      <alignment horizontal="center" vertical="center"/>
    </xf>
    <xf numFmtId="2" fontId="22" fillId="12" borderId="56" xfId="0" applyNumberFormat="1" applyFont="1" applyFill="1" applyBorder="1" applyAlignment="1">
      <alignment horizontal="center" vertical="center"/>
    </xf>
    <xf numFmtId="0" fontId="2" fillId="13" borderId="4" xfId="0" applyFont="1" applyFill="1" applyBorder="1" applyAlignment="1">
      <alignment horizontal="left"/>
    </xf>
    <xf numFmtId="0" fontId="30" fillId="13" borderId="5" xfId="0" applyFont="1" applyFill="1" applyBorder="1" applyAlignment="1">
      <alignment horizontal="left"/>
    </xf>
    <xf numFmtId="0" fontId="30" fillId="13" borderId="8" xfId="0" applyFont="1" applyFill="1" applyBorder="1" applyAlignment="1">
      <alignment horizontal="left"/>
    </xf>
    <xf numFmtId="0" fontId="30" fillId="13" borderId="4" xfId="0" applyFont="1" applyFill="1" applyBorder="1" applyAlignment="1">
      <alignment horizontal="center"/>
    </xf>
    <xf numFmtId="0" fontId="30" fillId="13" borderId="5" xfId="0" applyFont="1" applyFill="1" applyBorder="1" applyAlignment="1">
      <alignment horizontal="center"/>
    </xf>
    <xf numFmtId="0" fontId="30" fillId="13" borderId="32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30" fillId="13" borderId="1" xfId="0" applyFont="1" applyFill="1" applyBorder="1" applyAlignment="1">
      <alignment horizontal="center"/>
    </xf>
    <xf numFmtId="0" fontId="30" fillId="13" borderId="27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left"/>
    </xf>
    <xf numFmtId="0" fontId="30" fillId="13" borderId="1" xfId="0" applyFont="1" applyFill="1" applyBorder="1" applyAlignment="1">
      <alignment horizontal="left"/>
    </xf>
    <xf numFmtId="0" fontId="2" fillId="13" borderId="1" xfId="0" applyFont="1" applyFill="1" applyBorder="1" applyAlignment="1">
      <alignment horizontal="left" vertical="center" wrapText="1"/>
    </xf>
    <xf numFmtId="0" fontId="30" fillId="13" borderId="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center" vertical="center"/>
    </xf>
    <xf numFmtId="0" fontId="30" fillId="13" borderId="1" xfId="0" applyFont="1" applyFill="1" applyBorder="1" applyAlignment="1">
      <alignment horizontal="center" vertical="center"/>
    </xf>
    <xf numFmtId="0" fontId="30" fillId="13" borderId="27" xfId="0" applyFont="1" applyFill="1" applyBorder="1" applyAlignment="1">
      <alignment horizontal="center" vertical="center"/>
    </xf>
    <xf numFmtId="0" fontId="35" fillId="9" borderId="19" xfId="0" applyFont="1" applyFill="1" applyBorder="1" applyAlignment="1">
      <alignment horizontal="center"/>
    </xf>
    <xf numFmtId="0" fontId="35" fillId="9" borderId="20" xfId="0" applyFont="1" applyFill="1" applyBorder="1" applyAlignment="1">
      <alignment horizontal="center"/>
    </xf>
    <xf numFmtId="0" fontId="35" fillId="9" borderId="21" xfId="0" applyFont="1" applyFill="1" applyBorder="1" applyAlignment="1">
      <alignment horizontal="center"/>
    </xf>
    <xf numFmtId="0" fontId="30" fillId="13" borderId="30" xfId="0" applyFont="1" applyFill="1" applyBorder="1" applyAlignment="1">
      <alignment horizontal="left"/>
    </xf>
    <xf numFmtId="0" fontId="30" fillId="13" borderId="30" xfId="0" applyFont="1" applyFill="1" applyBorder="1" applyAlignment="1">
      <alignment horizontal="center"/>
    </xf>
    <xf numFmtId="0" fontId="30" fillId="13" borderId="31" xfId="0" applyFont="1" applyFill="1" applyBorder="1" applyAlignment="1">
      <alignment horizontal="center"/>
    </xf>
    <xf numFmtId="0" fontId="2" fillId="13" borderId="4" xfId="0" applyFont="1" applyFill="1" applyBorder="1" applyAlignment="1">
      <alignment horizontal="center"/>
    </xf>
    <xf numFmtId="0" fontId="29" fillId="13" borderId="1" xfId="0" applyFont="1" applyFill="1" applyBorder="1" applyAlignment="1">
      <alignment horizontal="center"/>
    </xf>
    <xf numFmtId="0" fontId="29" fillId="13" borderId="27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center" textRotation="90"/>
    </xf>
    <xf numFmtId="166" fontId="30" fillId="0" borderId="0" xfId="0" applyNumberFormat="1" applyFont="1" applyFill="1" applyBorder="1" applyAlignment="1">
      <alignment horizontal="center" vertical="center"/>
    </xf>
    <xf numFmtId="0" fontId="27" fillId="8" borderId="19" xfId="0" applyFont="1" applyFill="1" applyBorder="1" applyAlignment="1">
      <alignment horizontal="center" vertical="center"/>
    </xf>
    <xf numFmtId="0" fontId="27" fillId="8" borderId="21" xfId="0" applyFont="1" applyFill="1" applyBorder="1" applyAlignment="1">
      <alignment horizontal="center" vertical="center"/>
    </xf>
    <xf numFmtId="0" fontId="27" fillId="8" borderId="22" xfId="0" applyFont="1" applyFill="1" applyBorder="1" applyAlignment="1">
      <alignment horizontal="center" vertical="center"/>
    </xf>
    <xf numFmtId="0" fontId="27" fillId="8" borderId="23" xfId="0" applyFont="1" applyFill="1" applyBorder="1" applyAlignment="1">
      <alignment horizontal="center" vertical="center"/>
    </xf>
    <xf numFmtId="0" fontId="27" fillId="8" borderId="24" xfId="0" applyFont="1" applyFill="1" applyBorder="1" applyAlignment="1">
      <alignment horizontal="center" vertical="center"/>
    </xf>
    <xf numFmtId="0" fontId="27" fillId="8" borderId="26" xfId="0" applyFont="1" applyFill="1" applyBorder="1" applyAlignment="1">
      <alignment horizontal="center" vertical="center"/>
    </xf>
    <xf numFmtId="0" fontId="60" fillId="18" borderId="19" xfId="0" applyFont="1" applyFill="1" applyBorder="1" applyAlignment="1">
      <alignment horizontal="center" vertical="center"/>
    </xf>
    <xf numFmtId="0" fontId="60" fillId="18" borderId="20" xfId="0" applyFont="1" applyFill="1" applyBorder="1" applyAlignment="1">
      <alignment horizontal="center" vertical="center"/>
    </xf>
    <xf numFmtId="0" fontId="60" fillId="18" borderId="21" xfId="0" applyFont="1" applyFill="1" applyBorder="1" applyAlignment="1">
      <alignment horizontal="center" vertical="center"/>
    </xf>
    <xf numFmtId="0" fontId="60" fillId="18" borderId="22" xfId="0" applyFont="1" applyFill="1" applyBorder="1" applyAlignment="1">
      <alignment horizontal="center" vertical="center"/>
    </xf>
    <xf numFmtId="0" fontId="60" fillId="18" borderId="0" xfId="0" applyFont="1" applyFill="1" applyBorder="1" applyAlignment="1">
      <alignment horizontal="center" vertical="center"/>
    </xf>
    <xf numFmtId="0" fontId="60" fillId="18" borderId="23" xfId="0" applyFont="1" applyFill="1" applyBorder="1" applyAlignment="1">
      <alignment horizontal="center" vertical="center"/>
    </xf>
    <xf numFmtId="0" fontId="60" fillId="18" borderId="24" xfId="0" applyFont="1" applyFill="1" applyBorder="1" applyAlignment="1">
      <alignment horizontal="center" vertical="center"/>
    </xf>
    <xf numFmtId="0" fontId="60" fillId="18" borderId="25" xfId="0" applyFont="1" applyFill="1" applyBorder="1" applyAlignment="1">
      <alignment horizontal="center" vertical="center"/>
    </xf>
    <xf numFmtId="0" fontId="60" fillId="18" borderId="26" xfId="0" applyFont="1" applyFill="1" applyBorder="1" applyAlignment="1">
      <alignment horizontal="center" vertical="center"/>
    </xf>
    <xf numFmtId="0" fontId="20" fillId="7" borderId="6" xfId="17" applyFont="1" applyFill="1" applyBorder="1" applyAlignment="1">
      <alignment horizontal="center" vertical="center" wrapText="1"/>
    </xf>
    <xf numFmtId="0" fontId="20" fillId="7" borderId="12" xfId="17" applyFont="1" applyFill="1" applyBorder="1" applyAlignment="1">
      <alignment horizontal="center" vertical="center" wrapText="1"/>
    </xf>
    <xf numFmtId="0" fontId="20" fillId="7" borderId="47" xfId="17" applyFont="1" applyFill="1" applyBorder="1" applyAlignment="1">
      <alignment horizontal="center" vertical="center" wrapText="1"/>
    </xf>
    <xf numFmtId="0" fontId="20" fillId="7" borderId="3" xfId="17" applyFont="1" applyFill="1" applyBorder="1" applyAlignment="1">
      <alignment horizontal="center" vertical="center" wrapText="1"/>
    </xf>
    <xf numFmtId="0" fontId="20" fillId="7" borderId="16" xfId="17" applyFont="1" applyFill="1" applyBorder="1" applyAlignment="1">
      <alignment horizontal="center" vertical="center" wrapText="1"/>
    </xf>
    <xf numFmtId="0" fontId="20" fillId="7" borderId="49" xfId="17" applyFont="1" applyFill="1" applyBorder="1" applyAlignment="1">
      <alignment horizontal="center" vertical="center" wrapText="1"/>
    </xf>
    <xf numFmtId="0" fontId="20" fillId="7" borderId="4" xfId="17" applyFont="1" applyFill="1" applyBorder="1" applyAlignment="1">
      <alignment horizontal="center" vertical="center" wrapText="1"/>
    </xf>
    <xf numFmtId="0" fontId="20" fillId="7" borderId="5" xfId="17" applyFont="1" applyFill="1" applyBorder="1" applyAlignment="1">
      <alignment horizontal="center" vertical="center" wrapText="1"/>
    </xf>
    <xf numFmtId="0" fontId="20" fillId="7" borderId="8" xfId="17" applyFont="1" applyFill="1" applyBorder="1" applyAlignment="1">
      <alignment horizontal="center" vertical="center" wrapText="1"/>
    </xf>
    <xf numFmtId="2" fontId="22" fillId="17" borderId="1" xfId="17" applyNumberFormat="1" applyFont="1" applyFill="1" applyBorder="1" applyAlignment="1">
      <alignment horizontal="center" vertical="center"/>
    </xf>
    <xf numFmtId="0" fontId="20" fillId="7" borderId="28" xfId="17" applyFont="1" applyFill="1" applyBorder="1" applyAlignment="1">
      <alignment horizontal="center" vertical="center" wrapText="1"/>
    </xf>
    <xf numFmtId="0" fontId="20" fillId="7" borderId="1" xfId="17" applyFont="1" applyFill="1" applyBorder="1" applyAlignment="1">
      <alignment horizontal="center" vertical="center" wrapText="1"/>
    </xf>
    <xf numFmtId="0" fontId="20" fillId="7" borderId="7" xfId="17" applyFont="1" applyFill="1" applyBorder="1" applyAlignment="1">
      <alignment horizontal="center" vertical="center" wrapText="1"/>
    </xf>
    <xf numFmtId="0" fontId="20" fillId="7" borderId="2" xfId="17" applyFont="1" applyFill="1" applyBorder="1" applyAlignment="1">
      <alignment horizontal="center" vertical="center" wrapText="1"/>
    </xf>
    <xf numFmtId="2" fontId="22" fillId="17" borderId="1" xfId="17" applyNumberFormat="1" applyFont="1" applyFill="1" applyBorder="1" applyAlignment="1">
      <alignment horizontal="center" vertical="center" wrapText="1"/>
    </xf>
    <xf numFmtId="164" fontId="12" fillId="0" borderId="0" xfId="10" applyFont="1" applyFill="1" applyBorder="1" applyAlignment="1">
      <alignment horizontal="center" vertical="center"/>
    </xf>
    <xf numFmtId="0" fontId="20" fillId="7" borderId="41" xfId="17" applyFont="1" applyFill="1" applyBorder="1" applyAlignment="1">
      <alignment horizontal="center" vertical="center" wrapText="1"/>
    </xf>
    <xf numFmtId="0" fontId="20" fillId="7" borderId="45" xfId="17" applyFont="1" applyFill="1" applyBorder="1" applyAlignment="1">
      <alignment horizontal="center" vertical="center" wrapText="1"/>
    </xf>
    <xf numFmtId="0" fontId="20" fillId="7" borderId="46" xfId="17" applyFont="1" applyFill="1" applyBorder="1" applyAlignment="1">
      <alignment horizontal="center" vertical="center" wrapText="1"/>
    </xf>
    <xf numFmtId="0" fontId="20" fillId="7" borderId="13" xfId="17" applyFont="1" applyFill="1" applyBorder="1" applyAlignment="1">
      <alignment horizontal="center" vertical="center" wrapText="1"/>
    </xf>
    <xf numFmtId="0" fontId="20" fillId="7" borderId="48" xfId="17" applyFont="1" applyFill="1" applyBorder="1" applyAlignment="1">
      <alignment horizontal="center" vertical="center" wrapText="1"/>
    </xf>
    <xf numFmtId="0" fontId="20" fillId="7" borderId="17" xfId="17" applyFont="1" applyFill="1" applyBorder="1" applyAlignment="1">
      <alignment horizontal="center" vertical="center" wrapText="1"/>
    </xf>
    <xf numFmtId="0" fontId="14" fillId="0" borderId="0" xfId="17" applyFont="1" applyAlignment="1">
      <alignment horizontal="center" vertical="center"/>
    </xf>
    <xf numFmtId="0" fontId="59" fillId="18" borderId="19" xfId="17" applyFont="1" applyFill="1" applyBorder="1" applyAlignment="1">
      <alignment horizontal="center" vertical="center"/>
    </xf>
    <xf numFmtId="0" fontId="59" fillId="18" borderId="20" xfId="17" applyFont="1" applyFill="1" applyBorder="1" applyAlignment="1">
      <alignment horizontal="center" vertical="center"/>
    </xf>
    <xf numFmtId="0" fontId="59" fillId="18" borderId="21" xfId="17" applyFont="1" applyFill="1" applyBorder="1" applyAlignment="1">
      <alignment horizontal="center" vertical="center"/>
    </xf>
    <xf numFmtId="0" fontId="59" fillId="18" borderId="22" xfId="17" applyFont="1" applyFill="1" applyBorder="1" applyAlignment="1">
      <alignment horizontal="center" vertical="center"/>
    </xf>
    <xf numFmtId="0" fontId="59" fillId="18" borderId="0" xfId="17" applyFont="1" applyFill="1" applyAlignment="1">
      <alignment horizontal="center" vertical="center"/>
    </xf>
    <xf numFmtId="0" fontId="59" fillId="18" borderId="23" xfId="17" applyFont="1" applyFill="1" applyBorder="1" applyAlignment="1">
      <alignment horizontal="center" vertical="center"/>
    </xf>
    <xf numFmtId="0" fontId="59" fillId="18" borderId="24" xfId="17" applyFont="1" applyFill="1" applyBorder="1" applyAlignment="1">
      <alignment horizontal="center" vertical="center"/>
    </xf>
    <xf numFmtId="0" fontId="59" fillId="18" borderId="25" xfId="17" applyFont="1" applyFill="1" applyBorder="1" applyAlignment="1">
      <alignment horizontal="center" vertical="center"/>
    </xf>
    <xf numFmtId="0" fontId="59" fillId="18" borderId="26" xfId="17" applyFont="1" applyFill="1" applyBorder="1" applyAlignment="1">
      <alignment horizontal="center" vertical="center"/>
    </xf>
    <xf numFmtId="164" fontId="21" fillId="8" borderId="19" xfId="20" applyFont="1" applyFill="1" applyBorder="1" applyAlignment="1">
      <alignment horizontal="center" vertical="center"/>
    </xf>
    <xf numFmtId="164" fontId="21" fillId="8" borderId="21" xfId="20" applyFont="1" applyFill="1" applyBorder="1" applyAlignment="1">
      <alignment horizontal="center" vertical="center"/>
    </xf>
    <xf numFmtId="164" fontId="21" fillId="8" borderId="22" xfId="20" applyFont="1" applyFill="1" applyBorder="1" applyAlignment="1">
      <alignment horizontal="center" vertical="center"/>
    </xf>
    <xf numFmtId="164" fontId="21" fillId="8" borderId="23" xfId="20" applyFont="1" applyFill="1" applyBorder="1" applyAlignment="1">
      <alignment horizontal="center" vertical="center"/>
    </xf>
    <xf numFmtId="164" fontId="21" fillId="8" borderId="24" xfId="20" applyFont="1" applyFill="1" applyBorder="1" applyAlignment="1">
      <alignment horizontal="center" vertical="center"/>
    </xf>
    <xf numFmtId="164" fontId="21" fillId="8" borderId="26" xfId="20" applyFont="1" applyFill="1" applyBorder="1" applyAlignment="1">
      <alignment horizontal="center" vertical="center"/>
    </xf>
    <xf numFmtId="0" fontId="14" fillId="9" borderId="19" xfId="17" applyFont="1" applyFill="1" applyBorder="1" applyAlignment="1">
      <alignment horizontal="center" vertical="center"/>
    </xf>
    <xf numFmtId="0" fontId="14" fillId="9" borderId="20" xfId="17" applyFont="1" applyFill="1" applyBorder="1" applyAlignment="1">
      <alignment horizontal="center" vertical="center"/>
    </xf>
    <xf numFmtId="0" fontId="14" fillId="9" borderId="21" xfId="17" applyFont="1" applyFill="1" applyBorder="1" applyAlignment="1">
      <alignment horizontal="center" vertical="center"/>
    </xf>
    <xf numFmtId="164" fontId="14" fillId="9" borderId="19" xfId="10" applyFont="1" applyFill="1" applyBorder="1" applyAlignment="1">
      <alignment horizontal="center" vertical="center"/>
    </xf>
    <xf numFmtId="164" fontId="14" fillId="9" borderId="20" xfId="10" applyFont="1" applyFill="1" applyBorder="1" applyAlignment="1">
      <alignment horizontal="center" vertical="center"/>
    </xf>
    <xf numFmtId="164" fontId="14" fillId="9" borderId="21" xfId="10" applyFont="1" applyFill="1" applyBorder="1" applyAlignment="1">
      <alignment horizontal="center" vertical="center"/>
    </xf>
    <xf numFmtId="164" fontId="38" fillId="8" borderId="19" xfId="10" applyFont="1" applyFill="1" applyBorder="1" applyAlignment="1">
      <alignment horizontal="center" vertical="center"/>
    </xf>
    <xf numFmtId="164" fontId="38" fillId="8" borderId="21" xfId="10" applyFont="1" applyFill="1" applyBorder="1" applyAlignment="1">
      <alignment horizontal="center" vertical="center"/>
    </xf>
    <xf numFmtId="164" fontId="38" fillId="8" borderId="22" xfId="10" applyFont="1" applyFill="1" applyBorder="1" applyAlignment="1">
      <alignment horizontal="center" vertical="center"/>
    </xf>
    <xf numFmtId="164" fontId="38" fillId="8" borderId="23" xfId="10" applyFont="1" applyFill="1" applyBorder="1" applyAlignment="1">
      <alignment horizontal="center" vertical="center"/>
    </xf>
    <xf numFmtId="164" fontId="38" fillId="8" borderId="24" xfId="10" applyFont="1" applyFill="1" applyBorder="1" applyAlignment="1">
      <alignment horizontal="center" vertical="center"/>
    </xf>
    <xf numFmtId="164" fontId="38" fillId="8" borderId="26" xfId="10" applyFont="1" applyFill="1" applyBorder="1" applyAlignment="1">
      <alignment horizontal="center" vertical="center"/>
    </xf>
    <xf numFmtId="0" fontId="43" fillId="7" borderId="6" xfId="1" applyFont="1" applyFill="1" applyBorder="1" applyAlignment="1">
      <alignment horizontal="center" vertical="center" wrapText="1"/>
    </xf>
    <xf numFmtId="0" fontId="43" fillId="7" borderId="13" xfId="1" applyFont="1" applyFill="1" applyBorder="1" applyAlignment="1">
      <alignment horizontal="center" vertical="center" wrapText="1"/>
    </xf>
    <xf numFmtId="0" fontId="43" fillId="7" borderId="3" xfId="1" applyFont="1" applyFill="1" applyBorder="1" applyAlignment="1">
      <alignment horizontal="center" vertical="center" wrapText="1"/>
    </xf>
    <xf numFmtId="0" fontId="43" fillId="7" borderId="17" xfId="1" applyFont="1" applyFill="1" applyBorder="1" applyAlignment="1">
      <alignment horizontal="center" vertical="center" wrapText="1"/>
    </xf>
    <xf numFmtId="2" fontId="14" fillId="17" borderId="6" xfId="17" applyNumberFormat="1" applyFont="1" applyFill="1" applyBorder="1" applyAlignment="1">
      <alignment horizontal="center" vertical="center"/>
    </xf>
    <xf numFmtId="2" fontId="14" fillId="17" borderId="13" xfId="17" applyNumberFormat="1" applyFont="1" applyFill="1" applyBorder="1" applyAlignment="1">
      <alignment horizontal="center" vertical="center"/>
    </xf>
    <xf numFmtId="2" fontId="14" fillId="17" borderId="3" xfId="17" applyNumberFormat="1" applyFont="1" applyFill="1" applyBorder="1" applyAlignment="1">
      <alignment horizontal="center" vertical="center"/>
    </xf>
    <xf numFmtId="2" fontId="14" fillId="17" borderId="17" xfId="17" applyNumberFormat="1" applyFont="1" applyFill="1" applyBorder="1" applyAlignment="1">
      <alignment horizontal="center" vertical="center"/>
    </xf>
    <xf numFmtId="164" fontId="20" fillId="7" borderId="7" xfId="10" applyFont="1" applyFill="1" applyBorder="1" applyAlignment="1">
      <alignment horizontal="center" vertical="center" wrapText="1"/>
    </xf>
    <xf numFmtId="164" fontId="20" fillId="7" borderId="2" xfId="10" applyFont="1" applyFill="1" applyBorder="1" applyAlignment="1">
      <alignment horizontal="center" vertical="center" wrapText="1"/>
    </xf>
    <xf numFmtId="164" fontId="20" fillId="7" borderId="41" xfId="10" applyFont="1" applyFill="1" applyBorder="1" applyAlignment="1">
      <alignment horizontal="center" vertical="center"/>
    </xf>
    <xf numFmtId="164" fontId="20" fillId="7" borderId="45" xfId="10" applyFont="1" applyFill="1" applyBorder="1" applyAlignment="1">
      <alignment horizontal="center" vertical="center"/>
    </xf>
    <xf numFmtId="0" fontId="37" fillId="0" borderId="0" xfId="2" applyNumberFormat="1" applyFont="1" applyFill="1" applyBorder="1" applyAlignment="1">
      <alignment horizontal="center" vertical="center"/>
    </xf>
    <xf numFmtId="0" fontId="59" fillId="18" borderId="19" xfId="2" applyNumberFormat="1" applyFont="1" applyFill="1" applyBorder="1" applyAlignment="1">
      <alignment horizontal="center" vertical="center" wrapText="1"/>
    </xf>
    <xf numFmtId="0" fontId="59" fillId="18" borderId="20" xfId="2" applyNumberFormat="1" applyFont="1" applyFill="1" applyBorder="1" applyAlignment="1">
      <alignment horizontal="center" vertical="center" wrapText="1"/>
    </xf>
    <xf numFmtId="0" fontId="59" fillId="18" borderId="21" xfId="2" applyNumberFormat="1" applyFont="1" applyFill="1" applyBorder="1" applyAlignment="1">
      <alignment horizontal="center" vertical="center" wrapText="1"/>
    </xf>
    <xf numFmtId="0" fontId="59" fillId="18" borderId="22" xfId="2" applyNumberFormat="1" applyFont="1" applyFill="1" applyBorder="1" applyAlignment="1">
      <alignment horizontal="center" vertical="center" wrapText="1"/>
    </xf>
    <xf numFmtId="0" fontId="59" fillId="18" borderId="0" xfId="2" applyNumberFormat="1" applyFont="1" applyFill="1" applyBorder="1" applyAlignment="1">
      <alignment horizontal="center" vertical="center" wrapText="1"/>
    </xf>
    <xf numFmtId="0" fontId="59" fillId="18" borderId="23" xfId="2" applyNumberFormat="1" applyFont="1" applyFill="1" applyBorder="1" applyAlignment="1">
      <alignment horizontal="center" vertical="center" wrapText="1"/>
    </xf>
    <xf numFmtId="0" fontId="59" fillId="18" borderId="24" xfId="2" applyNumberFormat="1" applyFont="1" applyFill="1" applyBorder="1" applyAlignment="1">
      <alignment horizontal="center" vertical="center" wrapText="1"/>
    </xf>
    <xf numFmtId="0" fontId="59" fillId="18" borderId="25" xfId="2" applyNumberFormat="1" applyFont="1" applyFill="1" applyBorder="1" applyAlignment="1">
      <alignment horizontal="center" vertical="center" wrapText="1"/>
    </xf>
    <xf numFmtId="0" fontId="59" fillId="18" borderId="26" xfId="2" applyNumberFormat="1" applyFont="1" applyFill="1" applyBorder="1" applyAlignment="1">
      <alignment horizontal="center" vertical="center" wrapText="1"/>
    </xf>
    <xf numFmtId="0" fontId="43" fillId="7" borderId="28" xfId="1" applyFont="1" applyFill="1" applyBorder="1" applyAlignment="1">
      <alignment horizontal="center" vertical="center" wrapText="1"/>
    </xf>
    <xf numFmtId="0" fontId="20" fillId="7" borderId="1" xfId="1" applyFont="1" applyFill="1" applyBorder="1" applyAlignment="1">
      <alignment horizontal="center" vertical="center" wrapText="1"/>
    </xf>
    <xf numFmtId="0" fontId="43" fillId="7" borderId="1" xfId="1" applyFont="1" applyFill="1" applyBorder="1" applyAlignment="1">
      <alignment horizontal="center" vertical="center" wrapText="1"/>
    </xf>
    <xf numFmtId="0" fontId="43" fillId="7" borderId="1" xfId="1" applyFont="1" applyFill="1" applyBorder="1" applyAlignment="1">
      <alignment horizontal="center" vertical="center"/>
    </xf>
    <xf numFmtId="0" fontId="43" fillId="7" borderId="7" xfId="1" applyFont="1" applyFill="1" applyBorder="1" applyAlignment="1">
      <alignment horizontal="center" vertical="center" wrapText="1"/>
    </xf>
    <xf numFmtId="0" fontId="43" fillId="7" borderId="18" xfId="1" applyFont="1" applyFill="1" applyBorder="1" applyAlignment="1">
      <alignment horizontal="center" vertical="center" wrapText="1"/>
    </xf>
    <xf numFmtId="0" fontId="42" fillId="9" borderId="33" xfId="0" applyFont="1" applyFill="1" applyBorder="1" applyAlignment="1">
      <alignment horizontal="center"/>
    </xf>
    <xf numFmtId="0" fontId="42" fillId="9" borderId="34" xfId="0" applyFont="1" applyFill="1" applyBorder="1" applyAlignment="1">
      <alignment horizontal="center"/>
    </xf>
    <xf numFmtId="0" fontId="42" fillId="9" borderId="51" xfId="0" applyFont="1" applyFill="1" applyBorder="1" applyAlignment="1">
      <alignment horizontal="center"/>
    </xf>
    <xf numFmtId="0" fontId="42" fillId="9" borderId="52" xfId="0" applyFont="1" applyFill="1" applyBorder="1" applyAlignment="1">
      <alignment horizontal="center"/>
    </xf>
    <xf numFmtId="0" fontId="42" fillId="9" borderId="50" xfId="0" applyFont="1" applyFill="1" applyBorder="1" applyAlignment="1">
      <alignment horizontal="center"/>
    </xf>
    <xf numFmtId="0" fontId="20" fillId="7" borderId="7" xfId="1" applyFont="1" applyFill="1" applyBorder="1" applyAlignment="1">
      <alignment horizontal="center" vertical="center" wrapText="1"/>
    </xf>
    <xf numFmtId="0" fontId="20" fillId="7" borderId="18" xfId="1" applyFont="1" applyFill="1" applyBorder="1" applyAlignment="1">
      <alignment horizontal="center" vertical="center" wrapText="1"/>
    </xf>
    <xf numFmtId="164" fontId="20" fillId="7" borderId="7" xfId="10" applyFont="1" applyFill="1" applyBorder="1" applyAlignment="1">
      <alignment horizontal="center" vertical="center"/>
    </xf>
    <xf numFmtId="164" fontId="20" fillId="7" borderId="2" xfId="10" applyFont="1" applyFill="1" applyBorder="1" applyAlignment="1">
      <alignment horizontal="center" vertical="center"/>
    </xf>
    <xf numFmtId="0" fontId="20" fillId="7" borderId="12" xfId="1" applyFont="1" applyFill="1" applyBorder="1" applyAlignment="1">
      <alignment horizontal="center" vertical="center" wrapText="1"/>
    </xf>
    <xf numFmtId="0" fontId="20" fillId="7" borderId="13" xfId="1" applyFont="1" applyFill="1" applyBorder="1" applyAlignment="1">
      <alignment horizontal="center" vertical="center" wrapText="1"/>
    </xf>
    <xf numFmtId="0" fontId="20" fillId="7" borderId="2" xfId="1" applyFont="1" applyFill="1" applyBorder="1" applyAlignment="1">
      <alignment horizontal="center" vertical="center" wrapText="1"/>
    </xf>
    <xf numFmtId="0" fontId="20" fillId="7" borderId="41" xfId="1" applyFont="1" applyFill="1" applyBorder="1" applyAlignment="1">
      <alignment horizontal="center" vertical="center" wrapText="1"/>
    </xf>
    <xf numFmtId="0" fontId="20" fillId="7" borderId="43" xfId="1" applyFont="1" applyFill="1" applyBorder="1" applyAlignment="1">
      <alignment horizontal="center" vertical="center" wrapText="1"/>
    </xf>
    <xf numFmtId="0" fontId="20" fillId="7" borderId="45" xfId="1" applyFont="1" applyFill="1" applyBorder="1" applyAlignment="1">
      <alignment horizontal="center" vertical="center" wrapText="1"/>
    </xf>
    <xf numFmtId="0" fontId="43" fillId="7" borderId="2" xfId="1" applyFont="1" applyFill="1" applyBorder="1" applyAlignment="1">
      <alignment horizontal="center" vertical="center" wrapText="1"/>
    </xf>
    <xf numFmtId="0" fontId="20" fillId="7" borderId="4" xfId="1" applyFont="1" applyFill="1" applyBorder="1" applyAlignment="1">
      <alignment horizontal="center" vertical="center" wrapText="1"/>
    </xf>
    <xf numFmtId="0" fontId="20" fillId="7" borderId="5" xfId="1" applyFont="1" applyFill="1" applyBorder="1" applyAlignment="1">
      <alignment horizontal="center" vertical="center" wrapText="1"/>
    </xf>
    <xf numFmtId="0" fontId="20" fillId="7" borderId="8" xfId="1" applyFont="1" applyFill="1" applyBorder="1" applyAlignment="1">
      <alignment horizontal="center" vertical="center" wrapText="1"/>
    </xf>
    <xf numFmtId="0" fontId="20" fillId="9" borderId="33" xfId="0" applyFont="1" applyFill="1" applyBorder="1" applyAlignment="1">
      <alignment horizontal="center"/>
    </xf>
    <xf numFmtId="0" fontId="20" fillId="9" borderId="34" xfId="0" applyFont="1" applyFill="1" applyBorder="1" applyAlignment="1">
      <alignment horizontal="center"/>
    </xf>
    <xf numFmtId="0" fontId="20" fillId="9" borderId="50" xfId="0" applyFont="1" applyFill="1" applyBorder="1" applyAlignment="1">
      <alignment horizontal="center"/>
    </xf>
    <xf numFmtId="0" fontId="20" fillId="9" borderId="51" xfId="0" applyFont="1" applyFill="1" applyBorder="1" applyAlignment="1">
      <alignment horizontal="center"/>
    </xf>
    <xf numFmtId="0" fontId="20" fillId="9" borderId="52" xfId="0" applyFont="1" applyFill="1" applyBorder="1" applyAlignment="1">
      <alignment horizontal="center"/>
    </xf>
    <xf numFmtId="0" fontId="20" fillId="7" borderId="28" xfId="1" applyFont="1" applyFill="1" applyBorder="1" applyAlignment="1">
      <alignment horizontal="center" vertical="center" wrapText="1"/>
    </xf>
    <xf numFmtId="0" fontId="20" fillId="7" borderId="1" xfId="1" applyFont="1" applyFill="1" applyBorder="1" applyAlignment="1">
      <alignment horizontal="center" vertical="center"/>
    </xf>
    <xf numFmtId="0" fontId="20" fillId="7" borderId="0" xfId="1" applyFont="1" applyFill="1" applyBorder="1" applyAlignment="1">
      <alignment horizontal="center" vertical="center" wrapText="1"/>
    </xf>
    <xf numFmtId="0" fontId="20" fillId="7" borderId="15" xfId="1" applyFont="1" applyFill="1" applyBorder="1" applyAlignment="1">
      <alignment horizontal="center" vertical="center" wrapText="1"/>
    </xf>
    <xf numFmtId="0" fontId="20" fillId="7" borderId="16" xfId="1" applyFont="1" applyFill="1" applyBorder="1" applyAlignment="1">
      <alignment horizontal="center" vertical="center" wrapText="1"/>
    </xf>
    <xf numFmtId="0" fontId="20" fillId="7" borderId="17" xfId="1" applyFont="1" applyFill="1" applyBorder="1" applyAlignment="1">
      <alignment horizontal="center" vertical="center" wrapText="1"/>
    </xf>
    <xf numFmtId="2" fontId="22" fillId="12" borderId="55" xfId="0" applyNumberFormat="1" applyFont="1" applyFill="1" applyBorder="1" applyAlignment="1">
      <alignment horizontal="center" vertical="center"/>
    </xf>
    <xf numFmtId="0" fontId="20" fillId="7" borderId="32" xfId="1" applyFont="1" applyFill="1" applyBorder="1" applyAlignment="1">
      <alignment horizontal="center" vertical="center" wrapText="1"/>
    </xf>
    <xf numFmtId="0" fontId="42" fillId="9" borderId="4" xfId="0" applyFont="1" applyFill="1" applyBorder="1" applyAlignment="1">
      <alignment horizontal="center"/>
    </xf>
    <xf numFmtId="0" fontId="42" fillId="9" borderId="5" xfId="0" applyFont="1" applyFill="1" applyBorder="1" applyAlignment="1">
      <alignment horizontal="center"/>
    </xf>
    <xf numFmtId="0" fontId="42" fillId="9" borderId="3" xfId="0" applyFont="1" applyFill="1" applyBorder="1" applyAlignment="1">
      <alignment horizontal="center"/>
    </xf>
    <xf numFmtId="0" fontId="42" fillId="9" borderId="16" xfId="0" applyFont="1" applyFill="1" applyBorder="1" applyAlignment="1">
      <alignment horizontal="center"/>
    </xf>
    <xf numFmtId="0" fontId="42" fillId="9" borderId="1" xfId="0" applyFont="1" applyFill="1" applyBorder="1" applyAlignment="1">
      <alignment horizontal="center"/>
    </xf>
    <xf numFmtId="2" fontId="25" fillId="0" borderId="4" xfId="1" applyNumberFormat="1" applyFont="1" applyFill="1" applyBorder="1" applyAlignment="1">
      <alignment horizontal="center" vertical="center" wrapText="1"/>
    </xf>
    <xf numFmtId="2" fontId="25" fillId="0" borderId="8" xfId="1" applyNumberFormat="1" applyFont="1" applyFill="1" applyBorder="1" applyAlignment="1">
      <alignment horizontal="center" vertical="center" wrapText="1"/>
    </xf>
    <xf numFmtId="2" fontId="22" fillId="12" borderId="4" xfId="0" applyNumberFormat="1" applyFont="1" applyFill="1" applyBorder="1" applyAlignment="1">
      <alignment horizontal="center" vertical="center"/>
    </xf>
    <xf numFmtId="2" fontId="22" fillId="12" borderId="5" xfId="0" applyNumberFormat="1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/>
    </xf>
    <xf numFmtId="0" fontId="20" fillId="9" borderId="5" xfId="0" applyFont="1" applyFill="1" applyBorder="1" applyAlignment="1">
      <alignment horizontal="center"/>
    </xf>
    <xf numFmtId="0" fontId="20" fillId="9" borderId="3" xfId="0" applyFont="1" applyFill="1" applyBorder="1" applyAlignment="1">
      <alignment horizontal="center"/>
    </xf>
    <xf numFmtId="0" fontId="20" fillId="9" borderId="16" xfId="0" applyFont="1" applyFill="1" applyBorder="1" applyAlignment="1">
      <alignment horizontal="center"/>
    </xf>
    <xf numFmtId="0" fontId="20" fillId="9" borderId="1" xfId="0" applyFont="1" applyFill="1" applyBorder="1" applyAlignment="1">
      <alignment horizontal="center"/>
    </xf>
    <xf numFmtId="0" fontId="20" fillId="7" borderId="6" xfId="1" applyFont="1" applyFill="1" applyBorder="1" applyAlignment="1">
      <alignment horizontal="center" vertical="center" wrapText="1"/>
    </xf>
    <xf numFmtId="0" fontId="20" fillId="7" borderId="3" xfId="1" applyFont="1" applyFill="1" applyBorder="1" applyAlignment="1">
      <alignment horizontal="center" vertical="center" wrapText="1"/>
    </xf>
    <xf numFmtId="0" fontId="14" fillId="9" borderId="33" xfId="0" applyFont="1" applyFill="1" applyBorder="1" applyAlignment="1">
      <alignment horizontal="center"/>
    </xf>
    <xf numFmtId="0" fontId="14" fillId="9" borderId="34" xfId="0" applyFont="1" applyFill="1" applyBorder="1" applyAlignment="1">
      <alignment horizontal="center"/>
    </xf>
    <xf numFmtId="0" fontId="14" fillId="9" borderId="35" xfId="0" applyFont="1" applyFill="1" applyBorder="1" applyAlignment="1">
      <alignment horizontal="center"/>
    </xf>
    <xf numFmtId="2" fontId="22" fillId="12" borderId="40" xfId="0" applyNumberFormat="1" applyFont="1" applyFill="1" applyBorder="1" applyAlignment="1">
      <alignment horizontal="center" vertical="center"/>
    </xf>
    <xf numFmtId="2" fontId="22" fillId="12" borderId="42" xfId="0" applyNumberFormat="1" applyFont="1" applyFill="1" applyBorder="1" applyAlignment="1">
      <alignment horizontal="center" vertical="center"/>
    </xf>
    <xf numFmtId="2" fontId="22" fillId="12" borderId="44" xfId="0" applyNumberFormat="1" applyFont="1" applyFill="1" applyBorder="1" applyAlignment="1">
      <alignment horizontal="center" vertical="center"/>
    </xf>
    <xf numFmtId="2" fontId="22" fillId="7" borderId="4" xfId="0" applyNumberFormat="1" applyFont="1" applyFill="1" applyBorder="1" applyAlignment="1">
      <alignment horizontal="center" vertical="center"/>
    </xf>
    <xf numFmtId="2" fontId="22" fillId="7" borderId="5" xfId="0" applyNumberFormat="1" applyFont="1" applyFill="1" applyBorder="1" applyAlignment="1">
      <alignment horizontal="center" vertical="center"/>
    </xf>
    <xf numFmtId="2" fontId="22" fillId="7" borderId="8" xfId="0" applyNumberFormat="1" applyFont="1" applyFill="1" applyBorder="1" applyAlignment="1">
      <alignment horizontal="center" vertical="center"/>
    </xf>
    <xf numFmtId="2" fontId="23" fillId="12" borderId="41" xfId="0" applyNumberFormat="1" applyFont="1" applyFill="1" applyBorder="1" applyAlignment="1">
      <alignment horizontal="center" vertical="center" wrapText="1"/>
    </xf>
    <xf numFmtId="2" fontId="23" fillId="12" borderId="43" xfId="0" applyNumberFormat="1" applyFont="1" applyFill="1" applyBorder="1" applyAlignment="1">
      <alignment horizontal="center" vertical="center" wrapText="1"/>
    </xf>
    <xf numFmtId="2" fontId="23" fillId="12" borderId="45" xfId="0" applyNumberFormat="1" applyFont="1" applyFill="1" applyBorder="1" applyAlignment="1">
      <alignment horizontal="center" vertical="center" wrapText="1"/>
    </xf>
    <xf numFmtId="2" fontId="19" fillId="10" borderId="4" xfId="0" applyNumberFormat="1" applyFont="1" applyFill="1" applyBorder="1" applyAlignment="1">
      <alignment horizontal="center" vertical="center"/>
    </xf>
    <xf numFmtId="2" fontId="19" fillId="10" borderId="5" xfId="0" applyNumberFormat="1" applyFont="1" applyFill="1" applyBorder="1" applyAlignment="1">
      <alignment horizontal="center" vertical="center"/>
    </xf>
    <xf numFmtId="2" fontId="19" fillId="10" borderId="8" xfId="0" applyNumberFormat="1" applyFont="1" applyFill="1" applyBorder="1" applyAlignment="1">
      <alignment horizontal="center" vertical="center"/>
    </xf>
    <xf numFmtId="164" fontId="24" fillId="0" borderId="37" xfId="10" applyFont="1" applyFill="1" applyBorder="1" applyAlignment="1">
      <alignment horizontal="center" vertical="center"/>
    </xf>
    <xf numFmtId="164" fontId="24" fillId="0" borderId="38" xfId="10" applyFont="1" applyFill="1" applyBorder="1" applyAlignment="1">
      <alignment horizontal="center" vertical="center"/>
    </xf>
    <xf numFmtId="164" fontId="48" fillId="11" borderId="4" xfId="10" applyFont="1" applyFill="1" applyBorder="1" applyAlignment="1">
      <alignment horizontal="center" vertical="center"/>
    </xf>
    <xf numFmtId="164" fontId="48" fillId="11" borderId="8" xfId="10" applyFont="1" applyFill="1" applyBorder="1" applyAlignment="1">
      <alignment horizontal="center" vertical="center"/>
    </xf>
    <xf numFmtId="164" fontId="21" fillId="0" borderId="30" xfId="10" applyFont="1" applyFill="1" applyBorder="1" applyAlignment="1">
      <alignment horizontal="center" vertical="center"/>
    </xf>
    <xf numFmtId="164" fontId="21" fillId="0" borderId="1" xfId="10" applyFont="1" applyFill="1" applyBorder="1" applyAlignment="1">
      <alignment horizontal="center" vertical="center"/>
    </xf>
    <xf numFmtId="164" fontId="48" fillId="11" borderId="39" xfId="10" applyFont="1" applyFill="1" applyBorder="1" applyAlignment="1">
      <alignment horizontal="center" vertical="center"/>
    </xf>
    <xf numFmtId="164" fontId="48" fillId="11" borderId="38" xfId="10" applyFont="1" applyFill="1" applyBorder="1" applyAlignment="1">
      <alignment horizontal="center" vertical="center"/>
    </xf>
    <xf numFmtId="164" fontId="24" fillId="0" borderId="36" xfId="10" applyFont="1" applyFill="1" applyBorder="1" applyAlignment="1">
      <alignment horizontal="center" vertical="center"/>
    </xf>
    <xf numFmtId="164" fontId="24" fillId="0" borderId="8" xfId="10" applyFont="1" applyFill="1" applyBorder="1" applyAlignment="1">
      <alignment horizontal="center" vertical="center"/>
    </xf>
    <xf numFmtId="2" fontId="23" fillId="7" borderId="1" xfId="0" applyNumberFormat="1" applyFont="1" applyFill="1" applyBorder="1" applyAlignment="1">
      <alignment horizontal="center" vertical="center"/>
    </xf>
    <xf numFmtId="2" fontId="23" fillId="7" borderId="27" xfId="0" applyNumberFormat="1" applyFont="1" applyFill="1" applyBorder="1" applyAlignment="1">
      <alignment horizontal="center" vertical="center"/>
    </xf>
    <xf numFmtId="164" fontId="14" fillId="9" borderId="33" xfId="10" applyFont="1" applyFill="1" applyBorder="1" applyAlignment="1">
      <alignment horizontal="center" vertical="center"/>
    </xf>
    <xf numFmtId="164" fontId="14" fillId="9" borderId="34" xfId="10" applyFont="1" applyFill="1" applyBorder="1" applyAlignment="1">
      <alignment horizontal="center" vertical="center"/>
    </xf>
    <xf numFmtId="164" fontId="14" fillId="9" borderId="35" xfId="10" applyFont="1" applyFill="1" applyBorder="1" applyAlignment="1">
      <alignment horizontal="center" vertical="center"/>
    </xf>
    <xf numFmtId="164" fontId="22" fillId="7" borderId="36" xfId="10" applyFont="1" applyFill="1" applyBorder="1" applyAlignment="1">
      <alignment horizontal="center" vertical="center"/>
    </xf>
    <xf numFmtId="164" fontId="22" fillId="7" borderId="8" xfId="10" applyFont="1" applyFill="1" applyBorder="1" applyAlignment="1">
      <alignment horizontal="center" vertical="center"/>
    </xf>
    <xf numFmtId="0" fontId="22" fillId="9" borderId="6" xfId="0" applyFont="1" applyFill="1" applyBorder="1" applyAlignment="1">
      <alignment vertical="center"/>
    </xf>
    <xf numFmtId="0" fontId="22" fillId="9" borderId="12" xfId="0" applyFont="1" applyFill="1" applyBorder="1" applyAlignment="1">
      <alignment vertical="center"/>
    </xf>
    <xf numFmtId="0" fontId="14" fillId="0" borderId="0" xfId="17" applyNumberFormat="1" applyFont="1" applyFill="1" applyBorder="1" applyAlignment="1">
      <alignment horizontal="center" vertical="center"/>
    </xf>
    <xf numFmtId="164" fontId="21" fillId="8" borderId="19" xfId="10" applyFont="1" applyFill="1" applyBorder="1" applyAlignment="1">
      <alignment horizontal="center" vertical="center"/>
    </xf>
    <xf numFmtId="164" fontId="21" fillId="8" borderId="21" xfId="10" applyFont="1" applyFill="1" applyBorder="1" applyAlignment="1">
      <alignment horizontal="center" vertical="center"/>
    </xf>
    <xf numFmtId="164" fontId="21" fillId="8" borderId="22" xfId="10" applyFont="1" applyFill="1" applyBorder="1" applyAlignment="1">
      <alignment horizontal="center" vertical="center"/>
    </xf>
    <xf numFmtId="164" fontId="21" fillId="8" borderId="23" xfId="10" applyFont="1" applyFill="1" applyBorder="1" applyAlignment="1">
      <alignment horizontal="center" vertical="center"/>
    </xf>
    <xf numFmtId="164" fontId="21" fillId="8" borderId="24" xfId="10" applyFont="1" applyFill="1" applyBorder="1" applyAlignment="1">
      <alignment horizontal="center" vertical="center"/>
    </xf>
    <xf numFmtId="164" fontId="21" fillId="8" borderId="26" xfId="10" applyFont="1" applyFill="1" applyBorder="1" applyAlignment="1">
      <alignment horizontal="center" vertical="center"/>
    </xf>
    <xf numFmtId="0" fontId="59" fillId="18" borderId="19" xfId="17" applyNumberFormat="1" applyFont="1" applyFill="1" applyBorder="1" applyAlignment="1">
      <alignment horizontal="center" vertical="center" wrapText="1"/>
    </xf>
    <xf numFmtId="0" fontId="59" fillId="18" borderId="20" xfId="17" applyNumberFormat="1" applyFont="1" applyFill="1" applyBorder="1" applyAlignment="1">
      <alignment horizontal="center" vertical="center" wrapText="1"/>
    </xf>
    <xf numFmtId="0" fontId="59" fillId="18" borderId="21" xfId="17" applyNumberFormat="1" applyFont="1" applyFill="1" applyBorder="1" applyAlignment="1">
      <alignment horizontal="center" vertical="center" wrapText="1"/>
    </xf>
    <xf numFmtId="0" fontId="59" fillId="18" borderId="22" xfId="17" applyNumberFormat="1" applyFont="1" applyFill="1" applyBorder="1" applyAlignment="1">
      <alignment horizontal="center" vertical="center" wrapText="1"/>
    </xf>
    <xf numFmtId="0" fontId="59" fillId="18" borderId="0" xfId="17" applyNumberFormat="1" applyFont="1" applyFill="1" applyBorder="1" applyAlignment="1">
      <alignment horizontal="center" vertical="center" wrapText="1"/>
    </xf>
    <xf numFmtId="0" fontId="59" fillId="18" borderId="23" xfId="17" applyNumberFormat="1" applyFont="1" applyFill="1" applyBorder="1" applyAlignment="1">
      <alignment horizontal="center" vertical="center" wrapText="1"/>
    </xf>
    <xf numFmtId="0" fontId="59" fillId="18" borderId="24" xfId="17" applyNumberFormat="1" applyFont="1" applyFill="1" applyBorder="1" applyAlignment="1">
      <alignment horizontal="center" vertical="center" wrapText="1"/>
    </xf>
    <xf numFmtId="0" fontId="59" fillId="18" borderId="25" xfId="17" applyNumberFormat="1" applyFont="1" applyFill="1" applyBorder="1" applyAlignment="1">
      <alignment horizontal="center" vertical="center" wrapText="1"/>
    </xf>
    <xf numFmtId="0" fontId="59" fillId="18" borderId="26" xfId="17" applyNumberFormat="1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16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left" vertical="center" wrapText="1"/>
    </xf>
    <xf numFmtId="2" fontId="11" fillId="0" borderId="5" xfId="0" applyNumberFormat="1" applyFont="1" applyFill="1" applyBorder="1" applyAlignment="1">
      <alignment horizontal="left" vertical="center" wrapText="1"/>
    </xf>
    <xf numFmtId="2" fontId="11" fillId="0" borderId="5" xfId="10" applyNumberFormat="1" applyFont="1" applyFill="1" applyBorder="1" applyAlignment="1">
      <alignment vertical="center"/>
    </xf>
    <xf numFmtId="2" fontId="11" fillId="0" borderId="8" xfId="10" applyNumberFormat="1" applyFont="1" applyFill="1" applyBorder="1" applyAlignment="1">
      <alignment vertical="center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horizontal="center" vertical="center"/>
    </xf>
    <xf numFmtId="2" fontId="11" fillId="0" borderId="8" xfId="0" applyNumberFormat="1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/>
    </xf>
    <xf numFmtId="2" fontId="11" fillId="0" borderId="18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2" fontId="11" fillId="5" borderId="7" xfId="10" applyNumberFormat="1" applyFont="1" applyFill="1" applyBorder="1" applyAlignment="1">
      <alignment horizontal="right" vertical="center"/>
    </xf>
    <xf numFmtId="2" fontId="11" fillId="5" borderId="18" xfId="10" applyNumberFormat="1" applyFont="1" applyFill="1" applyBorder="1" applyAlignment="1">
      <alignment horizontal="right" vertical="center"/>
    </xf>
    <xf numFmtId="2" fontId="11" fillId="5" borderId="2" xfId="10" applyNumberFormat="1" applyFont="1" applyFill="1" applyBorder="1" applyAlignment="1">
      <alignment horizontal="right" vertical="center"/>
    </xf>
    <xf numFmtId="2" fontId="11" fillId="4" borderId="7" xfId="10" applyNumberFormat="1" applyFont="1" applyFill="1" applyBorder="1" applyAlignment="1">
      <alignment horizontal="right" vertical="center"/>
    </xf>
    <xf numFmtId="2" fontId="11" fillId="4" borderId="18" xfId="10" applyNumberFormat="1" applyFont="1" applyFill="1" applyBorder="1" applyAlignment="1">
      <alignment horizontal="right" vertical="center"/>
    </xf>
    <xf numFmtId="2" fontId="11" fillId="4" borderId="2" xfId="10" applyNumberFormat="1" applyFont="1" applyFill="1" applyBorder="1" applyAlignment="1">
      <alignment horizontal="right" vertical="center"/>
    </xf>
    <xf numFmtId="2" fontId="11" fillId="5" borderId="7" xfId="10" applyNumberFormat="1" applyFont="1" applyFill="1" applyBorder="1" applyAlignment="1">
      <alignment horizontal="center" vertical="center"/>
    </xf>
    <xf numFmtId="2" fontId="11" fillId="5" borderId="18" xfId="10" applyNumberFormat="1" applyFont="1" applyFill="1" applyBorder="1" applyAlignment="1">
      <alignment horizontal="center" vertical="center"/>
    </xf>
    <xf numFmtId="2" fontId="11" fillId="5" borderId="2" xfId="10" applyNumberFormat="1" applyFont="1" applyFill="1" applyBorder="1" applyAlignment="1">
      <alignment horizontal="center" vertical="center"/>
    </xf>
    <xf numFmtId="2" fontId="11" fillId="4" borderId="7" xfId="10" applyNumberFormat="1" applyFont="1" applyFill="1" applyBorder="1" applyAlignment="1">
      <alignment horizontal="center" vertical="center"/>
    </xf>
    <xf numFmtId="2" fontId="11" fillId="4" borderId="18" xfId="10" applyNumberFormat="1" applyFont="1" applyFill="1" applyBorder="1" applyAlignment="1">
      <alignment horizontal="center" vertical="center"/>
    </xf>
    <xf numFmtId="2" fontId="11" fillId="4" borderId="2" xfId="10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</cellXfs>
  <cellStyles count="23">
    <cellStyle name="Hyperlink 2" xfId="16" xr:uid="{00000000-0005-0000-0000-000000000000}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3" xr:uid="{00000000-0005-0000-0000-000004000000}"/>
    <cellStyle name="Normal 2 2 3" xfId="17" xr:uid="{00000000-0005-0000-0000-000005000000}"/>
    <cellStyle name="Normal 2_F150-PLQ-RO-Demolições e Retiradas" xfId="4" xr:uid="{00000000-0005-0000-0000-000006000000}"/>
    <cellStyle name="Normal 3" xfId="5" xr:uid="{00000000-0005-0000-0000-000007000000}"/>
    <cellStyle name="Normal 3 2" xfId="6" xr:uid="{00000000-0005-0000-0000-000008000000}"/>
    <cellStyle name="Normal 3 3" xfId="7" xr:uid="{00000000-0005-0000-0000-000009000000}"/>
    <cellStyle name="Normal 4" xfId="8" xr:uid="{00000000-0005-0000-0000-00000A000000}"/>
    <cellStyle name="Normal 5" xfId="22" xr:uid="{3B19DD52-AC25-4035-9B4F-DD4CF4E9D4CA}"/>
    <cellStyle name="Porcentagem 2" xfId="9" xr:uid="{00000000-0005-0000-0000-00000B000000}"/>
    <cellStyle name="Separador de milhares 2" xfId="11" xr:uid="{00000000-0005-0000-0000-00000C000000}"/>
    <cellStyle name="Separador de milhares 2 2" xfId="12" xr:uid="{00000000-0005-0000-0000-00000D000000}"/>
    <cellStyle name="Separador de milhares 2 2 2" xfId="21" xr:uid="{00000000-0005-0000-0000-00000E000000}"/>
    <cellStyle name="Separador de milhares 2 3" xfId="19" xr:uid="{00000000-0005-0000-0000-00000F000000}"/>
    <cellStyle name="Separador de milhares 3" xfId="13" xr:uid="{00000000-0005-0000-0000-000010000000}"/>
    <cellStyle name="Separador de milhares 4" xfId="14" xr:uid="{00000000-0005-0000-0000-000011000000}"/>
    <cellStyle name="Vírgula" xfId="10" builtinId="3"/>
    <cellStyle name="Vírgula 2" xfId="15" xr:uid="{00000000-0005-0000-0000-000013000000}"/>
    <cellStyle name="Vírgula 2 2" xfId="20" xr:uid="{00000000-0005-0000-0000-000014000000}"/>
    <cellStyle name="Vírgula 3" xfId="18" xr:uid="{00000000-0005-0000-0000-000015000000}"/>
  </cellStyles>
  <dxfs count="9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133350</xdr:colOff>
      <xdr:row>0</xdr:row>
      <xdr:rowOff>0</xdr:rowOff>
    </xdr:from>
    <xdr:to>
      <xdr:col>10</xdr:col>
      <xdr:colOff>503705</xdr:colOff>
      <xdr:row>4</xdr:row>
      <xdr:rowOff>153583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A854475-A6A3-457F-8261-715838F0AB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0"/>
          <a:ext cx="1237130" cy="7060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44824</xdr:colOff>
      <xdr:row>1</xdr:row>
      <xdr:rowOff>1</xdr:rowOff>
    </xdr:from>
    <xdr:to>
      <xdr:col>31</xdr:col>
      <xdr:colOff>4483</xdr:colOff>
      <xdr:row>4</xdr:row>
      <xdr:rowOff>63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E6A9B4E-31D3-4201-B8F8-293A2E78E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51324" y="56030"/>
          <a:ext cx="1237130" cy="7060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504825</xdr:colOff>
      <xdr:row>1</xdr:row>
      <xdr:rowOff>19050</xdr:rowOff>
    </xdr:from>
    <xdr:to>
      <xdr:col>22</xdr:col>
      <xdr:colOff>36980</xdr:colOff>
      <xdr:row>3</xdr:row>
      <xdr:rowOff>248833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EF949D4-3EB1-4429-83B6-62BE2954A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0300" y="76200"/>
          <a:ext cx="1237130" cy="7060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1</xdr:row>
      <xdr:rowOff>19050</xdr:rowOff>
    </xdr:from>
    <xdr:to>
      <xdr:col>14</xdr:col>
      <xdr:colOff>637055</xdr:colOff>
      <xdr:row>3</xdr:row>
      <xdr:rowOff>248833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48D6E6B-14D2-493F-A924-0BF638EAD4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3200" y="76200"/>
          <a:ext cx="1237130" cy="7060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409575</xdr:colOff>
      <xdr:row>1</xdr:row>
      <xdr:rowOff>0</xdr:rowOff>
    </xdr:from>
    <xdr:to>
      <xdr:col>33</xdr:col>
      <xdr:colOff>75080</xdr:colOff>
      <xdr:row>3</xdr:row>
      <xdr:rowOff>229783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DE4205B-ABBE-450D-AFBE-7E1173886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3850" y="57150"/>
          <a:ext cx="1237130" cy="7060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95250</xdr:colOff>
      <xdr:row>1</xdr:row>
      <xdr:rowOff>19050</xdr:rowOff>
    </xdr:from>
    <xdr:to>
      <xdr:col>16</xdr:col>
      <xdr:colOff>656105</xdr:colOff>
      <xdr:row>3</xdr:row>
      <xdr:rowOff>248833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40C6165-5ACE-41FA-BFF4-DF29A593C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5225" y="76200"/>
          <a:ext cx="1237130" cy="70603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419100</xdr:colOff>
      <xdr:row>1</xdr:row>
      <xdr:rowOff>28575</xdr:rowOff>
    </xdr:from>
    <xdr:to>
      <xdr:col>26</xdr:col>
      <xdr:colOff>84605</xdr:colOff>
      <xdr:row>4</xdr:row>
      <xdr:rowOff>1183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EB3FE69-ACCB-430C-B0B8-CF8419321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3175" y="85725"/>
          <a:ext cx="1237130" cy="70603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212911</xdr:colOff>
      <xdr:row>1</xdr:row>
      <xdr:rowOff>59247</xdr:rowOff>
    </xdr:from>
    <xdr:to>
      <xdr:col>24</xdr:col>
      <xdr:colOff>840441</xdr:colOff>
      <xdr:row>3</xdr:row>
      <xdr:rowOff>222355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C46C8756-0BB6-45F3-9FAE-CC2E31458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71176" y="115276"/>
          <a:ext cx="1232647" cy="71219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333375</xdr:colOff>
      <xdr:row>0</xdr:row>
      <xdr:rowOff>95250</xdr:rowOff>
    </xdr:from>
    <xdr:to>
      <xdr:col>19</xdr:col>
      <xdr:colOff>85725</xdr:colOff>
      <xdr:row>3</xdr:row>
      <xdr:rowOff>133350</xdr:rowOff>
    </xdr:to>
    <xdr:pic>
      <xdr:nvPicPr>
        <xdr:cNvPr id="28836" name="Imagem 4" descr="JCA - Sem arejamento.jpg">
          <a:extLst>
            <a:ext uri="{FF2B5EF4-FFF2-40B4-BE49-F238E27FC236}">
              <a16:creationId xmlns:a16="http://schemas.microsoft.com/office/drawing/2014/main" id="{00000000-0008-0000-0400-0000A47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48275" y="95250"/>
          <a:ext cx="31813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BF49"/>
  <sheetViews>
    <sheetView view="pageBreakPreview" zoomScaleSheetLayoutView="100" workbookViewId="0">
      <selection activeCell="B28" sqref="B28"/>
    </sheetView>
  </sheetViews>
  <sheetFormatPr defaultRowHeight="12.75" x14ac:dyDescent="0.2"/>
  <cols>
    <col min="1" max="1" width="1" style="88" customWidth="1"/>
    <col min="2" max="2" width="13.42578125" style="88" customWidth="1"/>
    <col min="3" max="3" width="16.28515625" style="88" customWidth="1"/>
    <col min="4" max="4" width="9.140625" style="88"/>
    <col min="5" max="5" width="10.7109375" style="88" customWidth="1"/>
    <col min="6" max="6" width="11.140625" style="88" customWidth="1"/>
    <col min="7" max="7" width="13" style="88" customWidth="1"/>
    <col min="8" max="8" width="10.7109375" style="88" customWidth="1"/>
    <col min="9" max="9" width="11.85546875" style="88" customWidth="1"/>
    <col min="10" max="10" width="13" style="88" customWidth="1"/>
    <col min="11" max="16384" width="9.140625" style="88"/>
  </cols>
  <sheetData>
    <row r="1" spans="1:58" ht="12.75" customHeight="1" x14ac:dyDescent="0.2">
      <c r="A1" s="81"/>
      <c r="B1" s="381" t="s">
        <v>86</v>
      </c>
      <c r="C1" s="382"/>
      <c r="D1" s="382"/>
      <c r="E1" s="382"/>
      <c r="F1" s="382"/>
      <c r="G1" s="382"/>
      <c r="H1" s="382"/>
      <c r="I1" s="383"/>
      <c r="J1" s="375"/>
      <c r="K1" s="376"/>
      <c r="L1" s="81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3"/>
      <c r="AB1" s="84"/>
      <c r="AC1" s="83"/>
      <c r="AD1" s="83"/>
      <c r="AE1" s="83"/>
      <c r="AF1" s="83"/>
      <c r="AG1" s="85"/>
      <c r="AH1" s="83"/>
      <c r="AI1" s="83"/>
      <c r="AJ1" s="83"/>
      <c r="AK1" s="83"/>
      <c r="AL1" s="373"/>
      <c r="AM1" s="83"/>
      <c r="AN1" s="83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7"/>
    </row>
    <row r="2" spans="1:58" ht="12.75" customHeight="1" x14ac:dyDescent="0.2">
      <c r="A2" s="81"/>
      <c r="B2" s="384"/>
      <c r="C2" s="385"/>
      <c r="D2" s="385"/>
      <c r="E2" s="385"/>
      <c r="F2" s="385"/>
      <c r="G2" s="385"/>
      <c r="H2" s="385"/>
      <c r="I2" s="386"/>
      <c r="J2" s="377"/>
      <c r="K2" s="378"/>
      <c r="L2" s="8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3"/>
      <c r="AB2" s="84"/>
      <c r="AC2" s="83"/>
      <c r="AD2" s="83"/>
      <c r="AE2" s="83"/>
      <c r="AF2" s="83"/>
      <c r="AG2" s="85"/>
      <c r="AH2" s="83"/>
      <c r="AI2" s="83"/>
      <c r="AJ2" s="83"/>
      <c r="AK2" s="83"/>
      <c r="AL2" s="373"/>
      <c r="AM2" s="83"/>
      <c r="AN2" s="83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7"/>
    </row>
    <row r="3" spans="1:58" ht="5.25" customHeight="1" x14ac:dyDescent="0.2">
      <c r="A3" s="81"/>
      <c r="B3" s="286"/>
      <c r="C3" s="287"/>
      <c r="D3" s="287"/>
      <c r="E3" s="287"/>
      <c r="F3" s="287"/>
      <c r="G3" s="287"/>
      <c r="H3" s="287"/>
      <c r="I3" s="288"/>
      <c r="J3" s="377"/>
      <c r="K3" s="378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3"/>
      <c r="AB3" s="84"/>
      <c r="AC3" s="83"/>
      <c r="AD3" s="83"/>
      <c r="AE3" s="83"/>
      <c r="AF3" s="83"/>
      <c r="AG3" s="85"/>
      <c r="AH3" s="83"/>
      <c r="AI3" s="83"/>
      <c r="AJ3" s="83"/>
      <c r="AK3" s="83"/>
      <c r="AL3" s="373"/>
      <c r="AM3" s="83"/>
      <c r="AN3" s="83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7"/>
    </row>
    <row r="4" spans="1:58" ht="12.75" customHeight="1" x14ac:dyDescent="0.2">
      <c r="A4" s="81"/>
      <c r="B4" s="384" t="s">
        <v>135</v>
      </c>
      <c r="C4" s="385"/>
      <c r="D4" s="385"/>
      <c r="E4" s="385"/>
      <c r="F4" s="385"/>
      <c r="G4" s="385"/>
      <c r="H4" s="385"/>
      <c r="I4" s="386"/>
      <c r="J4" s="377"/>
      <c r="K4" s="378"/>
      <c r="L4" s="81"/>
      <c r="M4" s="82"/>
      <c r="N4" s="82"/>
      <c r="O4" s="82"/>
      <c r="P4" s="82"/>
      <c r="Q4" s="82"/>
      <c r="R4" s="82"/>
      <c r="S4" s="89"/>
      <c r="T4" s="374"/>
      <c r="U4" s="374"/>
      <c r="V4" s="374"/>
      <c r="W4" s="82"/>
      <c r="X4" s="82"/>
      <c r="Y4" s="82"/>
      <c r="Z4" s="82"/>
      <c r="AA4" s="82"/>
      <c r="AB4" s="89"/>
      <c r="AC4" s="90"/>
      <c r="AD4" s="91"/>
      <c r="AE4" s="92"/>
      <c r="AF4" s="93"/>
      <c r="AG4" s="94"/>
      <c r="AH4" s="95"/>
      <c r="AI4" s="96"/>
      <c r="AJ4" s="96"/>
      <c r="AK4" s="96"/>
      <c r="AL4" s="373"/>
      <c r="AM4" s="95"/>
      <c r="AN4" s="82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7"/>
    </row>
    <row r="5" spans="1:58" ht="13.5" customHeight="1" thickBot="1" x14ac:dyDescent="0.25">
      <c r="A5" s="81"/>
      <c r="B5" s="387"/>
      <c r="C5" s="388"/>
      <c r="D5" s="388"/>
      <c r="E5" s="388"/>
      <c r="F5" s="388"/>
      <c r="G5" s="388"/>
      <c r="H5" s="388"/>
      <c r="I5" s="389"/>
      <c r="J5" s="379"/>
      <c r="K5" s="380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9"/>
      <c r="AC5" s="90"/>
      <c r="AD5" s="91"/>
      <c r="AE5" s="92"/>
      <c r="AF5" s="97"/>
      <c r="AG5" s="98"/>
      <c r="AH5" s="99"/>
      <c r="AI5" s="100"/>
      <c r="AJ5" s="100"/>
      <c r="AK5" s="100"/>
      <c r="AL5" s="373"/>
      <c r="AM5" s="99"/>
      <c r="AN5" s="82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7"/>
    </row>
    <row r="6" spans="1:58" ht="13.5" thickBot="1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</row>
    <row r="7" spans="1:58" ht="15.75" x14ac:dyDescent="0.25">
      <c r="B7" s="364" t="s">
        <v>73</v>
      </c>
      <c r="C7" s="365"/>
      <c r="D7" s="365"/>
      <c r="E7" s="365"/>
      <c r="F7" s="365"/>
      <c r="G7" s="365"/>
      <c r="H7" s="365"/>
      <c r="I7" s="365"/>
      <c r="J7" s="365"/>
      <c r="K7" s="366"/>
    </row>
    <row r="8" spans="1:58" ht="3" customHeight="1" x14ac:dyDescent="0.2">
      <c r="A8" s="101"/>
      <c r="B8" s="102"/>
      <c r="C8" s="103"/>
      <c r="D8" s="103"/>
      <c r="E8" s="103"/>
      <c r="F8" s="103"/>
      <c r="G8" s="103"/>
      <c r="H8" s="103"/>
      <c r="I8" s="103"/>
      <c r="J8" s="103"/>
      <c r="K8" s="104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</row>
    <row r="9" spans="1:58" x14ac:dyDescent="0.2">
      <c r="B9" s="138" t="s">
        <v>68</v>
      </c>
      <c r="C9" s="139" t="s">
        <v>226</v>
      </c>
      <c r="D9" s="139"/>
      <c r="E9" s="139"/>
      <c r="F9" s="139"/>
      <c r="G9" s="139"/>
      <c r="H9" s="139"/>
      <c r="I9" s="139"/>
      <c r="J9" s="139"/>
      <c r="K9" s="140"/>
    </row>
    <row r="10" spans="1:58" x14ac:dyDescent="0.2">
      <c r="B10" s="138" t="s">
        <v>67</v>
      </c>
      <c r="C10" s="139" t="s">
        <v>227</v>
      </c>
      <c r="D10" s="139"/>
      <c r="E10" s="139"/>
      <c r="F10" s="139"/>
      <c r="G10" s="139"/>
      <c r="H10" s="139"/>
      <c r="I10" s="139"/>
      <c r="J10" s="139"/>
      <c r="K10" s="140"/>
    </row>
    <row r="11" spans="1:58" x14ac:dyDescent="0.2">
      <c r="B11" s="138" t="s">
        <v>74</v>
      </c>
      <c r="C11" s="139" t="s">
        <v>228</v>
      </c>
      <c r="D11" s="139"/>
      <c r="E11" s="139"/>
      <c r="F11" s="139"/>
      <c r="G11" s="139"/>
      <c r="H11" s="139"/>
      <c r="I11" s="139"/>
      <c r="J11" s="139"/>
      <c r="K11" s="140"/>
    </row>
    <row r="12" spans="1:58" ht="4.5" customHeight="1" x14ac:dyDescent="0.2">
      <c r="A12" s="101"/>
      <c r="B12" s="141"/>
      <c r="C12" s="142"/>
      <c r="D12" s="142"/>
      <c r="E12" s="142"/>
      <c r="F12" s="142"/>
      <c r="G12" s="142"/>
      <c r="H12" s="142"/>
      <c r="I12" s="142"/>
      <c r="J12" s="142"/>
      <c r="K12" s="143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</row>
    <row r="13" spans="1:58" x14ac:dyDescent="0.2">
      <c r="A13" s="101"/>
      <c r="B13" s="138" t="s">
        <v>181</v>
      </c>
      <c r="C13" s="142" t="s">
        <v>249</v>
      </c>
      <c r="D13" s="142"/>
      <c r="E13" s="142"/>
      <c r="F13" s="142"/>
      <c r="G13" s="142"/>
      <c r="H13" s="142"/>
      <c r="I13" s="142"/>
      <c r="J13" s="142"/>
      <c r="K13" s="143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</row>
    <row r="14" spans="1:58" x14ac:dyDescent="0.2">
      <c r="B14" s="138" t="s">
        <v>75</v>
      </c>
      <c r="C14" s="144" t="s">
        <v>350</v>
      </c>
      <c r="D14" s="142"/>
      <c r="E14" s="142"/>
      <c r="F14" s="142"/>
      <c r="G14" s="142"/>
      <c r="H14" s="142"/>
      <c r="I14" s="142"/>
      <c r="J14" s="142"/>
      <c r="K14" s="143"/>
    </row>
    <row r="15" spans="1:58" ht="13.5" thickBot="1" x14ac:dyDescent="0.25">
      <c r="B15" s="145" t="s">
        <v>76</v>
      </c>
      <c r="C15" s="146">
        <v>44324</v>
      </c>
      <c r="D15" s="147"/>
      <c r="E15" s="147"/>
      <c r="F15" s="147"/>
      <c r="G15" s="147"/>
      <c r="H15" s="147"/>
      <c r="I15" s="147"/>
      <c r="J15" s="147"/>
      <c r="K15" s="148"/>
    </row>
    <row r="16" spans="1:58" ht="13.5" thickBot="1" x14ac:dyDescent="0.25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</row>
    <row r="17" spans="2:11" ht="15.75" x14ac:dyDescent="0.25">
      <c r="B17" s="364" t="s">
        <v>77</v>
      </c>
      <c r="C17" s="365"/>
      <c r="D17" s="365"/>
      <c r="E17" s="365"/>
      <c r="F17" s="365"/>
      <c r="G17" s="365"/>
      <c r="H17" s="365"/>
      <c r="I17" s="365"/>
      <c r="J17" s="365"/>
      <c r="K17" s="366"/>
    </row>
    <row r="18" spans="2:11" ht="3" customHeight="1" x14ac:dyDescent="0.2">
      <c r="B18" s="105"/>
      <c r="C18" s="106"/>
      <c r="D18" s="106"/>
      <c r="E18" s="106"/>
      <c r="F18" s="106"/>
      <c r="G18" s="106"/>
      <c r="H18" s="106"/>
      <c r="I18" s="106"/>
      <c r="J18" s="106"/>
      <c r="K18" s="107"/>
    </row>
    <row r="19" spans="2:11" x14ac:dyDescent="0.2">
      <c r="B19" s="149" t="s">
        <v>78</v>
      </c>
      <c r="C19" s="371" t="s">
        <v>79</v>
      </c>
      <c r="D19" s="371"/>
      <c r="E19" s="371"/>
      <c r="F19" s="371"/>
      <c r="G19" s="371"/>
      <c r="H19" s="371"/>
      <c r="I19" s="371" t="s">
        <v>80</v>
      </c>
      <c r="J19" s="371"/>
      <c r="K19" s="372"/>
    </row>
    <row r="20" spans="2:11" x14ac:dyDescent="0.2">
      <c r="B20" s="138"/>
      <c r="C20" s="150"/>
      <c r="D20" s="150"/>
      <c r="E20" s="150"/>
      <c r="F20" s="150"/>
      <c r="G20" s="150"/>
      <c r="H20" s="150"/>
      <c r="I20" s="150"/>
      <c r="J20" s="150"/>
      <c r="K20" s="151"/>
    </row>
    <row r="21" spans="2:11" x14ac:dyDescent="0.2">
      <c r="B21" s="149" t="s">
        <v>81</v>
      </c>
      <c r="C21" s="357" t="s">
        <v>207</v>
      </c>
      <c r="D21" s="358"/>
      <c r="E21" s="358"/>
      <c r="F21" s="358"/>
      <c r="G21" s="358"/>
      <c r="H21" s="358"/>
      <c r="I21" s="354" t="s">
        <v>208</v>
      </c>
      <c r="J21" s="355"/>
      <c r="K21" s="356"/>
    </row>
    <row r="22" spans="2:11" s="135" customFormat="1" x14ac:dyDescent="0.2">
      <c r="B22" s="152" t="s">
        <v>58</v>
      </c>
      <c r="C22" s="359" t="s">
        <v>125</v>
      </c>
      <c r="D22" s="360"/>
      <c r="E22" s="360"/>
      <c r="F22" s="360"/>
      <c r="G22" s="360"/>
      <c r="H22" s="360"/>
      <c r="I22" s="361" t="s">
        <v>143</v>
      </c>
      <c r="J22" s="362"/>
      <c r="K22" s="363"/>
    </row>
    <row r="23" spans="2:11" s="135" customFormat="1" ht="25.5" customHeight="1" x14ac:dyDescent="0.2">
      <c r="B23" s="152" t="s">
        <v>59</v>
      </c>
      <c r="C23" s="359" t="s">
        <v>146</v>
      </c>
      <c r="D23" s="360"/>
      <c r="E23" s="360"/>
      <c r="F23" s="360"/>
      <c r="G23" s="360"/>
      <c r="H23" s="360"/>
      <c r="I23" s="361" t="s">
        <v>145</v>
      </c>
      <c r="J23" s="362"/>
      <c r="K23" s="363"/>
    </row>
    <row r="24" spans="2:11" ht="12.75" customHeight="1" x14ac:dyDescent="0.2">
      <c r="B24" s="149" t="s">
        <v>109</v>
      </c>
      <c r="C24" s="357" t="s">
        <v>165</v>
      </c>
      <c r="D24" s="358"/>
      <c r="E24" s="358"/>
      <c r="F24" s="358"/>
      <c r="G24" s="358"/>
      <c r="H24" s="358"/>
      <c r="I24" s="354" t="s">
        <v>147</v>
      </c>
      <c r="J24" s="355"/>
      <c r="K24" s="356"/>
    </row>
    <row r="25" spans="2:11" ht="12.75" customHeight="1" x14ac:dyDescent="0.2">
      <c r="B25" s="149" t="s">
        <v>123</v>
      </c>
      <c r="C25" s="357" t="s">
        <v>162</v>
      </c>
      <c r="D25" s="358"/>
      <c r="E25" s="358"/>
      <c r="F25" s="358"/>
      <c r="G25" s="358"/>
      <c r="H25" s="358"/>
      <c r="I25" s="354" t="s">
        <v>163</v>
      </c>
      <c r="J25" s="355"/>
      <c r="K25" s="356"/>
    </row>
    <row r="26" spans="2:11" ht="12.75" customHeight="1" x14ac:dyDescent="0.2">
      <c r="B26" s="149" t="s">
        <v>126</v>
      </c>
      <c r="C26" s="357" t="s">
        <v>167</v>
      </c>
      <c r="D26" s="358"/>
      <c r="E26" s="358"/>
      <c r="F26" s="358"/>
      <c r="G26" s="358"/>
      <c r="H26" s="358"/>
      <c r="I26" s="354" t="s">
        <v>168</v>
      </c>
      <c r="J26" s="355"/>
      <c r="K26" s="356"/>
    </row>
    <row r="27" spans="2:11" x14ac:dyDescent="0.2">
      <c r="B27" s="149" t="s">
        <v>177</v>
      </c>
      <c r="C27" s="348" t="s">
        <v>127</v>
      </c>
      <c r="D27" s="349"/>
      <c r="E27" s="349"/>
      <c r="F27" s="349"/>
      <c r="G27" s="349"/>
      <c r="H27" s="350"/>
      <c r="I27" s="351" t="s">
        <v>90</v>
      </c>
      <c r="J27" s="352"/>
      <c r="K27" s="353"/>
    </row>
    <row r="28" spans="2:11" x14ac:dyDescent="0.2">
      <c r="B28" s="149"/>
      <c r="C28" s="357"/>
      <c r="D28" s="358"/>
      <c r="E28" s="358"/>
      <c r="F28" s="358"/>
      <c r="G28" s="358"/>
      <c r="H28" s="358"/>
      <c r="I28" s="370"/>
      <c r="J28" s="352"/>
      <c r="K28" s="353"/>
    </row>
    <row r="29" spans="2:11" x14ac:dyDescent="0.2">
      <c r="B29" s="149"/>
      <c r="C29" s="358"/>
      <c r="D29" s="358"/>
      <c r="E29" s="358"/>
      <c r="F29" s="358"/>
      <c r="G29" s="358"/>
      <c r="H29" s="358"/>
      <c r="I29" s="355"/>
      <c r="J29" s="355"/>
      <c r="K29" s="356"/>
    </row>
    <row r="30" spans="2:11" x14ac:dyDescent="0.2">
      <c r="B30" s="149"/>
      <c r="C30" s="358"/>
      <c r="D30" s="358"/>
      <c r="E30" s="358"/>
      <c r="F30" s="358"/>
      <c r="G30" s="358"/>
      <c r="H30" s="358"/>
      <c r="I30" s="355"/>
      <c r="J30" s="355"/>
      <c r="K30" s="356"/>
    </row>
    <row r="31" spans="2:11" x14ac:dyDescent="0.2">
      <c r="B31" s="149"/>
      <c r="C31" s="358"/>
      <c r="D31" s="358"/>
      <c r="E31" s="358"/>
      <c r="F31" s="358"/>
      <c r="G31" s="358"/>
      <c r="H31" s="358"/>
      <c r="I31" s="355"/>
      <c r="J31" s="355"/>
      <c r="K31" s="356"/>
    </row>
    <row r="32" spans="2:11" x14ac:dyDescent="0.2">
      <c r="B32" s="149"/>
      <c r="C32" s="358"/>
      <c r="D32" s="358"/>
      <c r="E32" s="358"/>
      <c r="F32" s="358"/>
      <c r="G32" s="358"/>
      <c r="H32" s="358"/>
      <c r="I32" s="355"/>
      <c r="J32" s="355"/>
      <c r="K32" s="356"/>
    </row>
    <row r="33" spans="1:12" x14ac:dyDescent="0.2">
      <c r="B33" s="149"/>
      <c r="C33" s="358"/>
      <c r="D33" s="358"/>
      <c r="E33" s="358"/>
      <c r="F33" s="358"/>
      <c r="G33" s="358"/>
      <c r="H33" s="358"/>
      <c r="I33" s="355"/>
      <c r="J33" s="355"/>
      <c r="K33" s="356"/>
    </row>
    <row r="34" spans="1:12" x14ac:dyDescent="0.2">
      <c r="B34" s="149"/>
      <c r="C34" s="358"/>
      <c r="D34" s="358"/>
      <c r="E34" s="358"/>
      <c r="F34" s="358"/>
      <c r="G34" s="358"/>
      <c r="H34" s="358"/>
      <c r="I34" s="355"/>
      <c r="J34" s="355"/>
      <c r="K34" s="356"/>
    </row>
    <row r="35" spans="1:12" ht="13.5" thickBot="1" x14ac:dyDescent="0.25">
      <c r="B35" s="153"/>
      <c r="C35" s="367"/>
      <c r="D35" s="367"/>
      <c r="E35" s="367"/>
      <c r="F35" s="367"/>
      <c r="G35" s="367"/>
      <c r="H35" s="367"/>
      <c r="I35" s="368"/>
      <c r="J35" s="368"/>
      <c r="K35" s="369"/>
    </row>
    <row r="36" spans="1:12" ht="13.5" thickBot="1" x14ac:dyDescent="0.25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</row>
    <row r="37" spans="1:12" ht="15.75" x14ac:dyDescent="0.25">
      <c r="B37" s="364" t="s">
        <v>82</v>
      </c>
      <c r="C37" s="365"/>
      <c r="D37" s="365"/>
      <c r="E37" s="365"/>
      <c r="F37" s="365"/>
      <c r="G37" s="365"/>
      <c r="H37" s="365"/>
      <c r="I37" s="365"/>
      <c r="J37" s="365"/>
      <c r="K37" s="366"/>
    </row>
    <row r="38" spans="1:12" x14ac:dyDescent="0.2">
      <c r="B38" s="154"/>
      <c r="C38" s="155"/>
      <c r="D38" s="155"/>
      <c r="E38" s="155"/>
      <c r="F38" s="155"/>
      <c r="G38" s="155"/>
      <c r="H38" s="155"/>
      <c r="I38" s="155"/>
      <c r="J38" s="155"/>
      <c r="K38" s="156"/>
    </row>
    <row r="39" spans="1:12" x14ac:dyDescent="0.2">
      <c r="B39" s="154" t="s">
        <v>136</v>
      </c>
      <c r="C39" s="194"/>
      <c r="D39" s="194"/>
      <c r="E39" s="194"/>
      <c r="F39" s="194"/>
      <c r="G39" s="194"/>
      <c r="H39" s="194"/>
      <c r="I39" s="194"/>
      <c r="J39" s="194"/>
      <c r="K39" s="195"/>
    </row>
    <row r="40" spans="1:12" x14ac:dyDescent="0.2">
      <c r="B40" s="193"/>
      <c r="C40" s="194"/>
      <c r="D40" s="194"/>
      <c r="E40" s="194"/>
      <c r="F40" s="194"/>
      <c r="G40" s="194"/>
      <c r="H40" s="194"/>
      <c r="I40" s="194"/>
      <c r="J40" s="194"/>
      <c r="K40" s="195"/>
    </row>
    <row r="41" spans="1:12" x14ac:dyDescent="0.2">
      <c r="B41" s="154"/>
      <c r="C41" s="155"/>
      <c r="D41" s="155"/>
      <c r="E41" s="155"/>
      <c r="F41" s="155"/>
      <c r="G41" s="155"/>
      <c r="H41" s="155"/>
      <c r="I41" s="155"/>
      <c r="J41" s="155"/>
      <c r="K41" s="156"/>
    </row>
    <row r="42" spans="1:12" x14ac:dyDescent="0.2">
      <c r="B42" s="154"/>
      <c r="C42" s="155"/>
      <c r="D42" s="155"/>
      <c r="E42" s="155"/>
      <c r="F42" s="155"/>
      <c r="G42" s="155"/>
      <c r="H42" s="155"/>
      <c r="I42" s="155"/>
      <c r="J42" s="155"/>
      <c r="K42" s="156"/>
    </row>
    <row r="43" spans="1:12" x14ac:dyDescent="0.2">
      <c r="B43" s="154"/>
      <c r="C43" s="155"/>
      <c r="D43" s="155"/>
      <c r="E43" s="155"/>
      <c r="F43" s="155"/>
      <c r="G43" s="155"/>
      <c r="H43" s="155"/>
      <c r="I43" s="155"/>
      <c r="J43" s="155"/>
      <c r="K43" s="156"/>
    </row>
    <row r="44" spans="1:12" x14ac:dyDescent="0.2">
      <c r="B44" s="154"/>
      <c r="C44" s="155"/>
      <c r="D44" s="155"/>
      <c r="E44" s="155"/>
      <c r="F44" s="155"/>
      <c r="G44" s="155"/>
      <c r="H44" s="155"/>
      <c r="I44" s="155"/>
      <c r="J44" s="155"/>
      <c r="K44" s="156"/>
    </row>
    <row r="45" spans="1:12" x14ac:dyDescent="0.2">
      <c r="B45" s="154"/>
      <c r="C45" s="155"/>
      <c r="D45" s="155"/>
      <c r="E45" s="155"/>
      <c r="F45" s="155"/>
      <c r="G45" s="155"/>
      <c r="H45" s="155"/>
      <c r="I45" s="155"/>
      <c r="J45" s="155"/>
      <c r="K45" s="156"/>
    </row>
    <row r="46" spans="1:12" x14ac:dyDescent="0.2">
      <c r="B46" s="154"/>
      <c r="C46" s="155"/>
      <c r="D46" s="155"/>
      <c r="E46" s="155"/>
      <c r="F46" s="155"/>
      <c r="G46" s="155"/>
      <c r="H46" s="155"/>
      <c r="I46" s="155"/>
      <c r="J46" s="155"/>
      <c r="K46" s="156"/>
    </row>
    <row r="47" spans="1:12" x14ac:dyDescent="0.2">
      <c r="B47" s="154"/>
      <c r="C47" s="155"/>
      <c r="D47" s="155"/>
      <c r="E47" s="155"/>
      <c r="F47" s="155"/>
      <c r="G47" s="155"/>
      <c r="H47" s="155"/>
      <c r="I47" s="155"/>
      <c r="J47" s="155"/>
      <c r="K47" s="156"/>
    </row>
    <row r="48" spans="1:12" x14ac:dyDescent="0.2">
      <c r="B48" s="154"/>
      <c r="C48" s="155"/>
      <c r="D48" s="155"/>
      <c r="E48" s="155"/>
      <c r="F48" s="155"/>
      <c r="G48" s="155"/>
      <c r="H48" s="155"/>
      <c r="I48" s="155"/>
      <c r="J48" s="155"/>
      <c r="K48" s="156"/>
    </row>
    <row r="49" spans="2:11" ht="13.5" thickBot="1" x14ac:dyDescent="0.25">
      <c r="B49" s="157"/>
      <c r="C49" s="158"/>
      <c r="D49" s="158"/>
      <c r="E49" s="158"/>
      <c r="F49" s="158"/>
      <c r="G49" s="158"/>
      <c r="H49" s="158"/>
      <c r="I49" s="158"/>
      <c r="J49" s="158"/>
      <c r="K49" s="159"/>
    </row>
  </sheetData>
  <mergeCells count="40">
    <mergeCell ref="C19:H19"/>
    <mergeCell ref="I19:K19"/>
    <mergeCell ref="C21:H21"/>
    <mergeCell ref="I21:K21"/>
    <mergeCell ref="AL1:AL5"/>
    <mergeCell ref="T4:V4"/>
    <mergeCell ref="B7:K7"/>
    <mergeCell ref="J1:K5"/>
    <mergeCell ref="B17:K17"/>
    <mergeCell ref="B1:I2"/>
    <mergeCell ref="B4:I5"/>
    <mergeCell ref="C28:H28"/>
    <mergeCell ref="I28:K28"/>
    <mergeCell ref="C32:H32"/>
    <mergeCell ref="I32:K32"/>
    <mergeCell ref="C30:H30"/>
    <mergeCell ref="I30:K30"/>
    <mergeCell ref="C29:H29"/>
    <mergeCell ref="I29:K29"/>
    <mergeCell ref="B37:K37"/>
    <mergeCell ref="C34:H34"/>
    <mergeCell ref="I34:K34"/>
    <mergeCell ref="C35:H35"/>
    <mergeCell ref="C31:H31"/>
    <mergeCell ref="I31:K31"/>
    <mergeCell ref="I35:K35"/>
    <mergeCell ref="C33:H33"/>
    <mergeCell ref="I33:K33"/>
    <mergeCell ref="C27:H27"/>
    <mergeCell ref="I27:K27"/>
    <mergeCell ref="I24:K24"/>
    <mergeCell ref="C24:H24"/>
    <mergeCell ref="C22:H22"/>
    <mergeCell ref="I22:K22"/>
    <mergeCell ref="C23:H23"/>
    <mergeCell ref="I23:K23"/>
    <mergeCell ref="C25:H25"/>
    <mergeCell ref="I25:K25"/>
    <mergeCell ref="C26:H26"/>
    <mergeCell ref="I26:K26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  <headerFooter>
    <oddFooter>&amp;L&amp;A&amp;R&amp;P de &amp;N</oddFooter>
  </headerFooter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63C7-A275-4D6C-960B-50D1D543DD61}">
  <sheetPr>
    <tabColor rgb="FFFFC000"/>
  </sheetPr>
  <dimension ref="A1:AQ32"/>
  <sheetViews>
    <sheetView showGridLines="0" view="pageBreakPreview" zoomScale="85" zoomScaleNormal="160" zoomScaleSheetLayoutView="85" workbookViewId="0">
      <selection activeCell="AG9" sqref="AG9"/>
    </sheetView>
  </sheetViews>
  <sheetFormatPr defaultRowHeight="15" customHeight="1" x14ac:dyDescent="0.2"/>
  <cols>
    <col min="1" max="1" width="1" style="228" customWidth="1"/>
    <col min="2" max="2" width="13.85546875" style="228" bestFit="1" customWidth="1"/>
    <col min="3" max="3" width="7.7109375" style="228" customWidth="1"/>
    <col min="4" max="4" width="0.7109375" style="228" customWidth="1"/>
    <col min="5" max="9" width="7.7109375" style="228" customWidth="1"/>
    <col min="10" max="14" width="7.7109375" style="76" customWidth="1"/>
    <col min="15" max="15" width="13.140625" style="76" customWidth="1"/>
    <col min="16" max="18" width="7.7109375" style="76" customWidth="1"/>
    <col min="19" max="19" width="0.7109375" style="76" customWidth="1"/>
    <col min="20" max="21" width="7.7109375" style="76" customWidth="1"/>
    <col min="22" max="23" width="7.28515625" style="76" customWidth="1"/>
    <col min="24" max="26" width="7.7109375" style="76" customWidth="1"/>
    <col min="27" max="27" width="0.85546875" style="76" customWidth="1"/>
    <col min="28" max="28" width="8.140625" style="228" customWidth="1"/>
    <col min="29" max="30" width="9.140625" style="228"/>
    <col min="31" max="31" width="10" style="228" customWidth="1"/>
    <col min="32" max="16384" width="9.140625" style="228"/>
  </cols>
  <sheetData>
    <row r="1" spans="2:43" ht="4.5" customHeight="1" thickBot="1" x14ac:dyDescent="0.25"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</row>
    <row r="2" spans="2:43" ht="12" customHeight="1" x14ac:dyDescent="0.2">
      <c r="B2" s="413" t="s">
        <v>183</v>
      </c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W2" s="414"/>
      <c r="X2" s="414"/>
      <c r="Y2" s="414"/>
      <c r="Z2" s="414"/>
      <c r="AA2" s="414"/>
      <c r="AB2" s="414"/>
      <c r="AC2" s="415"/>
      <c r="AD2" s="422"/>
      <c r="AE2" s="423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</row>
    <row r="3" spans="2:43" ht="20.25" customHeight="1" x14ac:dyDescent="0.2">
      <c r="B3" s="416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417"/>
      <c r="Z3" s="417"/>
      <c r="AA3" s="417"/>
      <c r="AB3" s="417"/>
      <c r="AC3" s="418"/>
      <c r="AD3" s="424"/>
      <c r="AE3" s="425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</row>
    <row r="4" spans="2:43" ht="22.5" customHeight="1" thickBot="1" x14ac:dyDescent="0.25">
      <c r="B4" s="419"/>
      <c r="C4" s="420"/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  <c r="P4" s="420"/>
      <c r="Q4" s="420"/>
      <c r="R4" s="420"/>
      <c r="S4" s="420"/>
      <c r="T4" s="420"/>
      <c r="U4" s="420"/>
      <c r="V4" s="420"/>
      <c r="W4" s="420"/>
      <c r="X4" s="420"/>
      <c r="Y4" s="420"/>
      <c r="Z4" s="420"/>
      <c r="AA4" s="420"/>
      <c r="AB4" s="420"/>
      <c r="AC4" s="421"/>
      <c r="AD4" s="426"/>
      <c r="AE4" s="427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</row>
    <row r="5" spans="2:43" ht="10.5" customHeight="1" thickBot="1" x14ac:dyDescent="0.25">
      <c r="C5" s="230"/>
      <c r="D5" s="230"/>
      <c r="E5" s="231"/>
      <c r="F5" s="231"/>
      <c r="G5" s="231"/>
      <c r="H5" s="232"/>
      <c r="I5" s="232"/>
      <c r="J5" s="232"/>
      <c r="K5" s="232"/>
      <c r="L5" s="232"/>
      <c r="M5" s="232"/>
      <c r="N5" s="232"/>
      <c r="O5" s="231"/>
      <c r="P5" s="231"/>
      <c r="Q5" s="231"/>
      <c r="R5" s="231"/>
      <c r="S5" s="231"/>
      <c r="T5" s="231"/>
      <c r="U5" s="231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</row>
    <row r="6" spans="2:43" ht="15" customHeight="1" x14ac:dyDescent="0.2">
      <c r="B6" s="428" t="s">
        <v>83</v>
      </c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30"/>
      <c r="S6" s="233"/>
      <c r="T6" s="431" t="s">
        <v>84</v>
      </c>
      <c r="U6" s="432"/>
      <c r="V6" s="432"/>
      <c r="W6" s="432"/>
      <c r="X6" s="432"/>
      <c r="Y6" s="432"/>
      <c r="Z6" s="432"/>
      <c r="AA6" s="432"/>
      <c r="AB6" s="432"/>
      <c r="AC6" s="432"/>
      <c r="AD6" s="432"/>
      <c r="AE6" s="433"/>
    </row>
    <row r="7" spans="2:43" s="265" customFormat="1" ht="30" customHeight="1" x14ac:dyDescent="0.2">
      <c r="B7" s="400" t="s">
        <v>110</v>
      </c>
      <c r="C7" s="401" t="s">
        <v>61</v>
      </c>
      <c r="D7" s="290"/>
      <c r="E7" s="401" t="s">
        <v>184</v>
      </c>
      <c r="F7" s="401"/>
      <c r="G7" s="401"/>
      <c r="H7" s="401"/>
      <c r="I7" s="401"/>
      <c r="J7" s="402" t="s">
        <v>209</v>
      </c>
      <c r="K7" s="402" t="s">
        <v>71</v>
      </c>
      <c r="L7" s="402" t="s">
        <v>185</v>
      </c>
      <c r="M7" s="402" t="s">
        <v>115</v>
      </c>
      <c r="N7" s="402" t="s">
        <v>63</v>
      </c>
      <c r="O7" s="402" t="s">
        <v>186</v>
      </c>
      <c r="P7" s="402" t="s">
        <v>187</v>
      </c>
      <c r="Q7" s="402" t="s">
        <v>188</v>
      </c>
      <c r="R7" s="406" t="s">
        <v>189</v>
      </c>
      <c r="S7" s="290"/>
      <c r="T7" s="408" t="s">
        <v>190</v>
      </c>
      <c r="U7" s="391"/>
      <c r="V7" s="391"/>
      <c r="W7" s="391"/>
      <c r="X7" s="391"/>
      <c r="Y7" s="391"/>
      <c r="Z7" s="409"/>
      <c r="AA7" s="291"/>
      <c r="AB7" s="390" t="s">
        <v>190</v>
      </c>
      <c r="AC7" s="391"/>
      <c r="AD7" s="391"/>
      <c r="AE7" s="392"/>
    </row>
    <row r="8" spans="2:43" s="265" customFormat="1" ht="12" x14ac:dyDescent="0.2">
      <c r="B8" s="400"/>
      <c r="C8" s="401"/>
      <c r="D8" s="290"/>
      <c r="E8" s="396" t="s">
        <v>191</v>
      </c>
      <c r="F8" s="397"/>
      <c r="G8" s="398"/>
      <c r="H8" s="330"/>
      <c r="I8" s="330"/>
      <c r="J8" s="403"/>
      <c r="K8" s="403"/>
      <c r="L8" s="403"/>
      <c r="M8" s="403"/>
      <c r="N8" s="403"/>
      <c r="O8" s="403"/>
      <c r="P8" s="403"/>
      <c r="Q8" s="403"/>
      <c r="R8" s="407"/>
      <c r="S8" s="290"/>
      <c r="T8" s="410"/>
      <c r="U8" s="394"/>
      <c r="V8" s="394"/>
      <c r="W8" s="394"/>
      <c r="X8" s="394"/>
      <c r="Y8" s="394"/>
      <c r="Z8" s="411"/>
      <c r="AA8" s="291"/>
      <c r="AB8" s="393"/>
      <c r="AC8" s="394"/>
      <c r="AD8" s="394"/>
      <c r="AE8" s="395"/>
      <c r="AG8" s="265" t="s">
        <v>192</v>
      </c>
    </row>
    <row r="9" spans="2:43" s="266" customFormat="1" ht="18.75" customHeight="1" x14ac:dyDescent="0.2">
      <c r="B9" s="400"/>
      <c r="C9" s="401" t="s">
        <v>61</v>
      </c>
      <c r="D9" s="290"/>
      <c r="E9" s="330" t="s">
        <v>193</v>
      </c>
      <c r="F9" s="330" t="s">
        <v>194</v>
      </c>
      <c r="G9" s="330" t="s">
        <v>60</v>
      </c>
      <c r="H9" s="330" t="s">
        <v>195</v>
      </c>
      <c r="I9" s="267" t="s">
        <v>196</v>
      </c>
      <c r="J9" s="264" t="s">
        <v>56</v>
      </c>
      <c r="K9" s="330" t="s">
        <v>55</v>
      </c>
      <c r="L9" s="330" t="s">
        <v>57</v>
      </c>
      <c r="M9" s="330" t="s">
        <v>55</v>
      </c>
      <c r="N9" s="330" t="s">
        <v>56</v>
      </c>
      <c r="O9" s="330" t="s">
        <v>56</v>
      </c>
      <c r="P9" s="330" t="s">
        <v>56</v>
      </c>
      <c r="Q9" s="330" t="s">
        <v>55</v>
      </c>
      <c r="R9" s="268" t="s">
        <v>55</v>
      </c>
      <c r="S9" s="292"/>
      <c r="T9" s="269" t="s">
        <v>197</v>
      </c>
      <c r="U9" s="270" t="s">
        <v>198</v>
      </c>
      <c r="V9" s="330" t="s">
        <v>61</v>
      </c>
      <c r="W9" s="330" t="s">
        <v>210</v>
      </c>
      <c r="X9" s="330" t="s">
        <v>173</v>
      </c>
      <c r="Y9" s="270" t="s">
        <v>199</v>
      </c>
      <c r="Z9" s="271" t="s">
        <v>200</v>
      </c>
      <c r="AA9" s="293"/>
      <c r="AB9" s="330" t="s">
        <v>197</v>
      </c>
      <c r="AC9" s="330" t="s">
        <v>201</v>
      </c>
      <c r="AD9" s="330" t="s">
        <v>61</v>
      </c>
      <c r="AE9" s="268" t="s">
        <v>202</v>
      </c>
      <c r="AG9" s="266">
        <v>117.62</v>
      </c>
      <c r="AH9" s="266" t="s">
        <v>211</v>
      </c>
    </row>
    <row r="10" spans="2:43" ht="15" customHeight="1" x14ac:dyDescent="0.2">
      <c r="B10" s="258"/>
      <c r="C10" s="259"/>
      <c r="D10" s="294"/>
      <c r="E10" s="260"/>
      <c r="F10" s="260"/>
      <c r="G10" s="260"/>
      <c r="H10" s="260"/>
      <c r="I10" s="260"/>
      <c r="J10" s="261">
        <f>SUM(J12:J14)</f>
        <v>10.288</v>
      </c>
      <c r="K10" s="261">
        <f>SUM(K12:K14)</f>
        <v>60.16</v>
      </c>
      <c r="L10" s="260"/>
      <c r="M10" s="261">
        <f t="shared" ref="M10:R10" si="0">SUM(M12:M14)</f>
        <v>73.02</v>
      </c>
      <c r="N10" s="261">
        <f t="shared" si="0"/>
        <v>22.123199999999997</v>
      </c>
      <c r="O10" s="261">
        <f t="shared" si="0"/>
        <v>11.835199999999999</v>
      </c>
      <c r="P10" s="261">
        <f t="shared" si="0"/>
        <v>10.640900000000002</v>
      </c>
      <c r="Q10" s="261">
        <f t="shared" si="0"/>
        <v>15.432</v>
      </c>
      <c r="R10" s="262">
        <f t="shared" si="0"/>
        <v>15.432</v>
      </c>
      <c r="S10" s="295"/>
      <c r="T10" s="263"/>
      <c r="U10" s="260"/>
      <c r="V10" s="261"/>
      <c r="W10" s="261"/>
      <c r="X10" s="261"/>
      <c r="Y10" s="261"/>
      <c r="Z10" s="261">
        <f>SUM(Z12:Z14)</f>
        <v>0</v>
      </c>
      <c r="AA10" s="296"/>
      <c r="AB10" s="261"/>
      <c r="AC10" s="261"/>
      <c r="AD10" s="261"/>
      <c r="AE10" s="262"/>
    </row>
    <row r="11" spans="2:43" s="237" customFormat="1" ht="5.0999999999999996" customHeight="1" x14ac:dyDescent="0.2">
      <c r="B11" s="234"/>
      <c r="C11" s="235"/>
      <c r="D11" s="294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6"/>
      <c r="S11" s="295"/>
      <c r="T11" s="234"/>
      <c r="U11" s="235"/>
      <c r="V11" s="235"/>
      <c r="W11" s="235"/>
      <c r="X11" s="235"/>
      <c r="Y11" s="235"/>
      <c r="Z11" s="235"/>
      <c r="AA11" s="296"/>
      <c r="AB11" s="235"/>
      <c r="AC11" s="235"/>
      <c r="AD11" s="235"/>
      <c r="AE11" s="236"/>
    </row>
    <row r="12" spans="2:43" s="248" customFormat="1" ht="94.5" customHeight="1" x14ac:dyDescent="0.2">
      <c r="B12" s="289" t="s">
        <v>351</v>
      </c>
      <c r="C12" s="238">
        <v>21</v>
      </c>
      <c r="D12" s="294"/>
      <c r="E12" s="239">
        <v>0.6</v>
      </c>
      <c r="F12" s="239">
        <v>0.6</v>
      </c>
      <c r="G12" s="239">
        <f>E12*F12</f>
        <v>0.36</v>
      </c>
      <c r="H12" s="239">
        <f>E12+E12+F12+F12</f>
        <v>2.4</v>
      </c>
      <c r="I12" s="239">
        <v>0.8</v>
      </c>
      <c r="J12" s="240">
        <f>G12*I12*C12</f>
        <v>6.0479999999999992</v>
      </c>
      <c r="K12" s="240">
        <f>H12*I12*C12</f>
        <v>40.32</v>
      </c>
      <c r="L12" s="240">
        <v>1.4</v>
      </c>
      <c r="M12" s="240">
        <f>C12*(G12+(H12*I12))</f>
        <v>47.879999999999995</v>
      </c>
      <c r="N12" s="240">
        <f>(G12*L12*C12)*(1+$C$18)</f>
        <v>12.700799999999999</v>
      </c>
      <c r="O12" s="240">
        <f t="shared" ref="O12:O14" si="1">N12-J12</f>
        <v>6.6528</v>
      </c>
      <c r="P12" s="240">
        <f>(N12-(O12*$C$19))*$C$21</f>
        <v>6.3125999999999998</v>
      </c>
      <c r="Q12" s="240">
        <f>N12/L12</f>
        <v>9.0719999999999992</v>
      </c>
      <c r="R12" s="241">
        <f>Q12</f>
        <v>9.0719999999999992</v>
      </c>
      <c r="S12" s="295"/>
      <c r="T12" s="242" t="s">
        <v>229</v>
      </c>
      <c r="U12" s="239"/>
      <c r="V12" s="243">
        <v>1</v>
      </c>
      <c r="W12" s="243">
        <f>V12*C12</f>
        <v>21</v>
      </c>
      <c r="X12" s="243">
        <v>25</v>
      </c>
      <c r="Y12" s="244">
        <f t="shared" ref="Y12:Y14" si="2">V12*X12*C12</f>
        <v>525</v>
      </c>
      <c r="Z12" s="245">
        <f>(((U12/2)^2)*3.1416*Y12)</f>
        <v>0</v>
      </c>
      <c r="AA12" s="296"/>
      <c r="AB12" s="246" t="s">
        <v>229</v>
      </c>
      <c r="AC12" s="239">
        <f>U12</f>
        <v>0</v>
      </c>
      <c r="AD12" s="239">
        <f>SUM(W12:W14)</f>
        <v>31</v>
      </c>
      <c r="AE12" s="247">
        <f>SUM(Y12:Y14)</f>
        <v>775</v>
      </c>
    </row>
    <row r="13" spans="2:43" s="248" customFormat="1" ht="12" x14ac:dyDescent="0.2">
      <c r="B13" s="289" t="s">
        <v>352</v>
      </c>
      <c r="C13" s="238">
        <v>4</v>
      </c>
      <c r="D13" s="294"/>
      <c r="E13" s="239">
        <v>1.8</v>
      </c>
      <c r="F13" s="239">
        <v>0.6</v>
      </c>
      <c r="G13" s="239">
        <f>E13*F13</f>
        <v>1.08</v>
      </c>
      <c r="H13" s="239">
        <f>E13+E13+F13+F13</f>
        <v>4.8</v>
      </c>
      <c r="I13" s="239">
        <v>0.8</v>
      </c>
      <c r="J13" s="240">
        <f>G13*I13*C13</f>
        <v>3.4560000000000004</v>
      </c>
      <c r="K13" s="240">
        <f>H13*I13*C13</f>
        <v>15.36</v>
      </c>
      <c r="L13" s="240">
        <v>1.5</v>
      </c>
      <c r="M13" s="240">
        <f>C13*(G13+(H13*I13))</f>
        <v>19.68</v>
      </c>
      <c r="N13" s="240">
        <f>(G13*L13*C13)*(1+$C$18)</f>
        <v>7.7759999999999998</v>
      </c>
      <c r="O13" s="240">
        <f t="shared" ref="O13" si="3">N13-J13</f>
        <v>4.3199999999999994</v>
      </c>
      <c r="P13" s="240">
        <f>(N13-(O13*$C$19))*$C$21</f>
        <v>3.5100000000000007</v>
      </c>
      <c r="Q13" s="240">
        <f>N13/L13</f>
        <v>5.1840000000000002</v>
      </c>
      <c r="R13" s="241">
        <f>Q13</f>
        <v>5.1840000000000002</v>
      </c>
      <c r="S13" s="295"/>
      <c r="T13" s="242" t="s">
        <v>229</v>
      </c>
      <c r="U13" s="239"/>
      <c r="V13" s="243">
        <v>2</v>
      </c>
      <c r="W13" s="243">
        <f>V13*C13</f>
        <v>8</v>
      </c>
      <c r="X13" s="243">
        <v>25</v>
      </c>
      <c r="Y13" s="244">
        <f t="shared" ref="Y13" si="4">V13*X13*C13</f>
        <v>200</v>
      </c>
      <c r="Z13" s="245">
        <f>(((U13/2)^2)*3.1416*Y13)</f>
        <v>0</v>
      </c>
      <c r="AA13" s="296"/>
      <c r="AB13" s="246"/>
      <c r="AC13" s="239"/>
      <c r="AD13" s="239"/>
      <c r="AE13" s="247"/>
    </row>
    <row r="14" spans="2:43" s="248" customFormat="1" ht="12.75" thickBot="1" x14ac:dyDescent="0.25">
      <c r="B14" s="297" t="s">
        <v>353</v>
      </c>
      <c r="C14" s="249">
        <v>2</v>
      </c>
      <c r="D14" s="298"/>
      <c r="E14" s="250">
        <v>0.7</v>
      </c>
      <c r="F14" s="250">
        <v>0.7</v>
      </c>
      <c r="G14" s="250">
        <f>E14*F14</f>
        <v>0.48999999999999994</v>
      </c>
      <c r="H14" s="250">
        <f>E14+E14+F14+F14</f>
        <v>2.8</v>
      </c>
      <c r="I14" s="250">
        <v>0.8</v>
      </c>
      <c r="J14" s="251">
        <f>G14*I14*C14</f>
        <v>0.78399999999999992</v>
      </c>
      <c r="K14" s="251">
        <f>H14*I14*C14</f>
        <v>4.4799999999999995</v>
      </c>
      <c r="L14" s="251">
        <v>1.4</v>
      </c>
      <c r="M14" s="251">
        <f>C14*(G14+(H14*I14))</f>
        <v>5.4599999999999991</v>
      </c>
      <c r="N14" s="251">
        <f>(G14*L14*C14)*(1+$C$18)</f>
        <v>1.6463999999999996</v>
      </c>
      <c r="O14" s="251">
        <f t="shared" si="1"/>
        <v>0.86239999999999972</v>
      </c>
      <c r="P14" s="251">
        <f>(N14-(O14*$C$19))*$C$21</f>
        <v>0.81830000000000003</v>
      </c>
      <c r="Q14" s="251">
        <f>N14/L14</f>
        <v>1.1759999999999997</v>
      </c>
      <c r="R14" s="252">
        <f>Q14</f>
        <v>1.1759999999999997</v>
      </c>
      <c r="S14" s="299"/>
      <c r="T14" s="253" t="s">
        <v>229</v>
      </c>
      <c r="U14" s="250"/>
      <c r="V14" s="254">
        <v>1</v>
      </c>
      <c r="W14" s="254">
        <f t="shared" ref="W14" si="5">V14*C14</f>
        <v>2</v>
      </c>
      <c r="X14" s="254">
        <v>25</v>
      </c>
      <c r="Y14" s="300">
        <f t="shared" si="2"/>
        <v>50</v>
      </c>
      <c r="Z14" s="301">
        <f t="shared" ref="Z14" si="6">(((U14/2)^2)*3.1416*Y14)</f>
        <v>0</v>
      </c>
      <c r="AA14" s="302"/>
      <c r="AB14" s="303"/>
      <c r="AC14" s="250"/>
      <c r="AD14" s="250">
        <f>SUMIF(T12:T14,"W310",V12:V14)</f>
        <v>0</v>
      </c>
      <c r="AE14" s="304">
        <f>SUMIF(T12:T14,"W310",Y12:Y14)</f>
        <v>0</v>
      </c>
    </row>
    <row r="16" spans="2:43" s="274" customFormat="1" ht="11.25" x14ac:dyDescent="0.2">
      <c r="B16" s="399" t="s">
        <v>203</v>
      </c>
      <c r="C16" s="399"/>
      <c r="E16" s="404" t="s">
        <v>221</v>
      </c>
      <c r="F16" s="404"/>
      <c r="J16" s="275"/>
      <c r="K16" s="275"/>
      <c r="L16" s="275"/>
      <c r="M16" s="275"/>
      <c r="N16" s="275"/>
      <c r="Q16" s="275"/>
      <c r="R16" s="275"/>
      <c r="S16" s="275"/>
      <c r="T16" s="275"/>
      <c r="U16" s="275"/>
      <c r="V16" s="275"/>
      <c r="W16" s="275"/>
      <c r="X16" s="275"/>
      <c r="Y16" s="275"/>
      <c r="Z16" s="275"/>
      <c r="AA16" s="275"/>
    </row>
    <row r="17" spans="1:43" s="274" customFormat="1" ht="11.25" x14ac:dyDescent="0.2">
      <c r="B17" s="399"/>
      <c r="C17" s="399"/>
      <c r="E17" s="404"/>
      <c r="F17" s="404"/>
      <c r="J17" s="275"/>
      <c r="K17" s="275"/>
      <c r="L17" s="275"/>
      <c r="M17" s="275"/>
      <c r="N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275"/>
    </row>
    <row r="18" spans="1:43" s="274" customFormat="1" ht="33.75" x14ac:dyDescent="0.2">
      <c r="B18" s="276" t="s">
        <v>204</v>
      </c>
      <c r="C18" s="277">
        <v>0.2</v>
      </c>
      <c r="E18" s="278" t="s">
        <v>222</v>
      </c>
      <c r="F18" s="277">
        <f>P10</f>
        <v>10.640900000000002</v>
      </c>
      <c r="J18" s="275"/>
      <c r="K18" s="275"/>
      <c r="L18" s="275"/>
      <c r="M18" s="275"/>
      <c r="N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</row>
    <row r="19" spans="1:43" s="274" customFormat="1" ht="45" x14ac:dyDescent="0.2">
      <c r="B19" s="276" t="s">
        <v>206</v>
      </c>
      <c r="C19" s="277">
        <v>1.1499999999999999</v>
      </c>
      <c r="E19" s="278" t="s">
        <v>223</v>
      </c>
      <c r="F19" s="277">
        <f>Z10</f>
        <v>0</v>
      </c>
      <c r="J19" s="275"/>
      <c r="K19" s="275"/>
      <c r="L19" s="275"/>
      <c r="M19" s="275"/>
      <c r="N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</row>
    <row r="20" spans="1:43" s="274" customFormat="1" ht="56.25" x14ac:dyDescent="0.2">
      <c r="B20" s="278" t="s">
        <v>216</v>
      </c>
      <c r="C20" s="277">
        <v>1.5</v>
      </c>
      <c r="E20" s="278" t="s">
        <v>224</v>
      </c>
      <c r="F20" s="277">
        <f>X21</f>
        <v>0</v>
      </c>
      <c r="J20" s="275"/>
      <c r="K20" s="275"/>
      <c r="L20" s="275"/>
      <c r="M20" s="275"/>
      <c r="N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</row>
    <row r="21" spans="1:43" s="274" customFormat="1" ht="33.75" x14ac:dyDescent="0.2">
      <c r="B21" s="276" t="s">
        <v>205</v>
      </c>
      <c r="C21" s="277">
        <v>1.25</v>
      </c>
      <c r="E21" s="278" t="s">
        <v>225</v>
      </c>
      <c r="F21" s="277">
        <f>SUM(F18:F20)</f>
        <v>10.640900000000002</v>
      </c>
      <c r="J21" s="275"/>
      <c r="K21" s="275"/>
      <c r="L21" s="275"/>
      <c r="M21" s="275"/>
      <c r="N21" s="275"/>
      <c r="Q21" s="275"/>
      <c r="R21" s="275"/>
      <c r="S21" s="275"/>
      <c r="T21" s="275"/>
      <c r="U21" s="275"/>
      <c r="V21" s="275"/>
      <c r="W21" s="275"/>
      <c r="X21" s="275"/>
      <c r="Y21" s="275"/>
      <c r="Z21" s="275"/>
      <c r="AA21" s="275"/>
    </row>
    <row r="22" spans="1:43" s="274" customFormat="1" ht="22.5" x14ac:dyDescent="0.2">
      <c r="B22" s="278" t="s">
        <v>217</v>
      </c>
      <c r="C22" s="277">
        <v>1.4</v>
      </c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275"/>
      <c r="V22" s="275"/>
      <c r="W22" s="275"/>
      <c r="X22" s="275"/>
      <c r="Y22" s="275"/>
      <c r="Z22" s="275"/>
      <c r="AA22" s="275"/>
    </row>
    <row r="23" spans="1:43" s="275" customFormat="1" ht="22.5" x14ac:dyDescent="0.2">
      <c r="A23" s="274"/>
      <c r="B23" s="278" t="s">
        <v>218</v>
      </c>
      <c r="C23" s="277">
        <v>1.7</v>
      </c>
      <c r="D23" s="274"/>
      <c r="E23" s="274"/>
      <c r="F23" s="274"/>
      <c r="G23" s="274"/>
      <c r="H23" s="274"/>
      <c r="I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</row>
    <row r="24" spans="1:43" s="275" customFormat="1" ht="22.5" x14ac:dyDescent="0.2">
      <c r="A24" s="274"/>
      <c r="B24" s="278" t="s">
        <v>219</v>
      </c>
      <c r="C24" s="277">
        <v>1.5</v>
      </c>
      <c r="D24" s="274"/>
      <c r="E24" s="274"/>
      <c r="F24" s="274"/>
      <c r="G24" s="274"/>
      <c r="H24" s="274"/>
      <c r="I24" s="274"/>
      <c r="V24" s="405"/>
      <c r="W24" s="405"/>
      <c r="X24" s="405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</row>
    <row r="25" spans="1:43" s="274" customFormat="1" ht="22.5" x14ac:dyDescent="0.2">
      <c r="B25" s="278" t="s">
        <v>220</v>
      </c>
      <c r="C25" s="277">
        <v>2.4</v>
      </c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75"/>
      <c r="Z25" s="275"/>
      <c r="AA25" s="275"/>
    </row>
    <row r="26" spans="1:43" s="274" customFormat="1" ht="11.25" x14ac:dyDescent="0.2"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</row>
    <row r="32" spans="1:43" s="76" customFormat="1" ht="15" customHeight="1" x14ac:dyDescent="0.2">
      <c r="A32" s="228"/>
      <c r="B32" s="228"/>
      <c r="C32" s="228"/>
      <c r="D32" s="228"/>
      <c r="E32" s="228"/>
      <c r="F32" s="228"/>
      <c r="G32" s="228"/>
      <c r="H32" s="228"/>
      <c r="I32" s="228"/>
      <c r="J32" s="257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8"/>
      <c r="AQ32" s="228"/>
    </row>
  </sheetData>
  <mergeCells count="23">
    <mergeCell ref="C1:U1"/>
    <mergeCell ref="B2:AC4"/>
    <mergeCell ref="AD2:AE4"/>
    <mergeCell ref="B6:R6"/>
    <mergeCell ref="T6:AE6"/>
    <mergeCell ref="V24:X24"/>
    <mergeCell ref="L7:L8"/>
    <mergeCell ref="M7:M8"/>
    <mergeCell ref="O7:O8"/>
    <mergeCell ref="P7:P8"/>
    <mergeCell ref="Q7:Q8"/>
    <mergeCell ref="R7:R8"/>
    <mergeCell ref="T7:Z8"/>
    <mergeCell ref="AB7:AE8"/>
    <mergeCell ref="E8:G8"/>
    <mergeCell ref="B16:C17"/>
    <mergeCell ref="B7:B9"/>
    <mergeCell ref="C7:C9"/>
    <mergeCell ref="E7:I7"/>
    <mergeCell ref="J7:J8"/>
    <mergeCell ref="K7:K8"/>
    <mergeCell ref="N7:N8"/>
    <mergeCell ref="E16:F17"/>
  </mergeCells>
  <phoneticPr fontId="49" type="noConversion"/>
  <conditionalFormatting sqref="S7:S8 T7 B16 AB9:AE9 E12:O12 E9:R9 D9:D12 AA7:AA12 T12:Z12 B7:G7 B9:C9 T9:Y9 B8:E8 B18:B19 B21 Q12:R12 N14 W14 B12:C12 G14:H14 Y14:AA14 B14:D14">
    <cfRule type="cellIs" dxfId="979" priority="294" stopIfTrue="1" operator="equal">
      <formula>0</formula>
    </cfRule>
  </conditionalFormatting>
  <conditionalFormatting sqref="AE9">
    <cfRule type="cellIs" dxfId="978" priority="293" stopIfTrue="1" operator="equal">
      <formula>0</formula>
    </cfRule>
  </conditionalFormatting>
  <conditionalFormatting sqref="J9">
    <cfRule type="cellIs" dxfId="977" priority="292" stopIfTrue="1" operator="equal">
      <formula>0</formula>
    </cfRule>
  </conditionalFormatting>
  <conditionalFormatting sqref="N9">
    <cfRule type="cellIs" dxfId="976" priority="291" stopIfTrue="1" operator="equal">
      <formula>0</formula>
    </cfRule>
  </conditionalFormatting>
  <conditionalFormatting sqref="O9">
    <cfRule type="cellIs" dxfId="975" priority="290" stopIfTrue="1" operator="equal">
      <formula>0</formula>
    </cfRule>
  </conditionalFormatting>
  <conditionalFormatting sqref="AB12:AE12 AC14:AE14">
    <cfRule type="cellIs" dxfId="974" priority="289" stopIfTrue="1" operator="equal">
      <formula>0</formula>
    </cfRule>
  </conditionalFormatting>
  <conditionalFormatting sqref="AB7">
    <cfRule type="cellIs" dxfId="973" priority="288" stopIfTrue="1" operator="equal">
      <formula>0</formula>
    </cfRule>
  </conditionalFormatting>
  <conditionalFormatting sqref="C10 B10:B11">
    <cfRule type="cellIs" dxfId="972" priority="287" stopIfTrue="1" operator="equal">
      <formula>0</formula>
    </cfRule>
  </conditionalFormatting>
  <conditionalFormatting sqref="E14:F14 V14 O14 X14 Q14:R14 I14:M14">
    <cfRule type="cellIs" dxfId="971" priority="209" stopIfTrue="1" operator="equal">
      <formula>0</formula>
    </cfRule>
  </conditionalFormatting>
  <conditionalFormatting sqref="B12 B14">
    <cfRule type="cellIs" dxfId="970" priority="211" stopIfTrue="1" operator="equal">
      <formula>0</formula>
    </cfRule>
  </conditionalFormatting>
  <conditionalFormatting sqref="AB14">
    <cfRule type="cellIs" dxfId="969" priority="208" stopIfTrue="1" operator="equal">
      <formula>0</formula>
    </cfRule>
  </conditionalFormatting>
  <conditionalFormatting sqref="T14">
    <cfRule type="cellIs" dxfId="968" priority="28" stopIfTrue="1" operator="equal">
      <formula>0</formula>
    </cfRule>
  </conditionalFormatting>
  <conditionalFormatting sqref="U14">
    <cfRule type="cellIs" dxfId="967" priority="17" stopIfTrue="1" operator="equal">
      <formula>0</formula>
    </cfRule>
  </conditionalFormatting>
  <conditionalFormatting sqref="B20">
    <cfRule type="cellIs" dxfId="966" priority="15" stopIfTrue="1" operator="equal">
      <formula>0</formula>
    </cfRule>
  </conditionalFormatting>
  <conditionalFormatting sqref="B22:B25">
    <cfRule type="cellIs" dxfId="965" priority="14" stopIfTrue="1" operator="equal">
      <formula>0</formula>
    </cfRule>
  </conditionalFormatting>
  <conditionalFormatting sqref="B22:B25">
    <cfRule type="cellIs" dxfId="964" priority="13" stopIfTrue="1" operator="equal">
      <formula>0</formula>
    </cfRule>
  </conditionalFormatting>
  <conditionalFormatting sqref="P12 P14">
    <cfRule type="cellIs" dxfId="963" priority="12" stopIfTrue="1" operator="equal">
      <formula>0</formula>
    </cfRule>
  </conditionalFormatting>
  <conditionalFormatting sqref="E16">
    <cfRule type="cellIs" dxfId="962" priority="11" stopIfTrue="1" operator="equal">
      <formula>0</formula>
    </cfRule>
  </conditionalFormatting>
  <conditionalFormatting sqref="E18:E19 E21">
    <cfRule type="cellIs" dxfId="961" priority="7" stopIfTrue="1" operator="equal">
      <formula>0</formula>
    </cfRule>
  </conditionalFormatting>
  <conditionalFormatting sqref="E20">
    <cfRule type="cellIs" dxfId="960" priority="6" stopIfTrue="1" operator="equal">
      <formula>0</formula>
    </cfRule>
  </conditionalFormatting>
  <conditionalFormatting sqref="T13:AA13 Q13:R13 B13:O13">
    <cfRule type="cellIs" dxfId="959" priority="4" stopIfTrue="1" operator="equal">
      <formula>0</formula>
    </cfRule>
  </conditionalFormatting>
  <conditionalFormatting sqref="AB13:AE13">
    <cfRule type="cellIs" dxfId="958" priority="3" stopIfTrue="1" operator="equal">
      <formula>0</formula>
    </cfRule>
  </conditionalFormatting>
  <conditionalFormatting sqref="B13">
    <cfRule type="cellIs" dxfId="957" priority="2" stopIfTrue="1" operator="equal">
      <formula>0</formula>
    </cfRule>
  </conditionalFormatting>
  <conditionalFormatting sqref="P13">
    <cfRule type="cellIs" dxfId="956" priority="1" stopIfTrue="1" operator="equal">
      <formula>0</formula>
    </cfRule>
  </conditionalFormatting>
  <printOptions horizontalCentered="1"/>
  <pageMargins left="0.19685039370078741" right="0.19685039370078741" top="0.59055118110236227" bottom="0.39370078740157483" header="0.31496062992125984" footer="0.39370078740157483"/>
  <pageSetup paperSize="9" scale="43" orientation="portrait" horizontalDpi="4294967294" verticalDpi="300" r:id="rId1"/>
  <headerFooter alignWithMargins="0">
    <oddFooter>&amp;C&amp;"Calibri,Regular"&amp;8Página &amp;P de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B1:AC186"/>
  <sheetViews>
    <sheetView showGridLines="0" view="pageBreakPreview" zoomScaleNormal="130" zoomScaleSheetLayoutView="100" workbookViewId="0">
      <selection activeCell="K23" sqref="K23"/>
    </sheetView>
  </sheetViews>
  <sheetFormatPr defaultColWidth="9.140625" defaultRowHeight="15" customHeight="1" x14ac:dyDescent="0.2"/>
  <cols>
    <col min="1" max="1" width="1.5703125" style="117" customWidth="1"/>
    <col min="2" max="2" width="6.7109375" style="128" customWidth="1"/>
    <col min="3" max="3" width="10.42578125" style="128" customWidth="1"/>
    <col min="4" max="4" width="10" style="117" customWidth="1"/>
    <col min="5" max="5" width="7.5703125" style="117" customWidth="1"/>
    <col min="6" max="6" width="7.140625" style="117" customWidth="1"/>
    <col min="7" max="7" width="1" style="117" customWidth="1"/>
    <col min="8" max="9" width="6.140625" style="117" customWidth="1"/>
    <col min="10" max="12" width="9.28515625" style="127" customWidth="1"/>
    <col min="13" max="13" width="0.85546875" style="127" customWidth="1"/>
    <col min="14" max="14" width="12.140625" style="127" customWidth="1"/>
    <col min="15" max="15" width="9.140625" style="127" customWidth="1"/>
    <col min="16" max="16" width="9.85546875" style="127" customWidth="1"/>
    <col min="17" max="17" width="9.42578125" style="127" customWidth="1"/>
    <col min="18" max="18" width="9.28515625" style="127" customWidth="1"/>
    <col min="19" max="19" width="7.42578125" style="127" customWidth="1"/>
    <col min="20" max="20" width="7.85546875" style="127" customWidth="1"/>
    <col min="21" max="21" width="10.140625" style="127" customWidth="1"/>
    <col min="22" max="22" width="7.5703125" style="127" customWidth="1"/>
    <col min="23" max="23" width="9.140625" style="117"/>
    <col min="24" max="24" width="25.5703125" style="117" customWidth="1"/>
    <col min="25" max="16384" width="9.140625" style="117"/>
  </cols>
  <sheetData>
    <row r="1" spans="2:29" s="109" customFormat="1" ht="4.5" customHeight="1" thickBot="1" x14ac:dyDescent="0.25"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108"/>
      <c r="R1" s="108"/>
      <c r="S1" s="108"/>
      <c r="T1" s="108"/>
      <c r="U1" s="108"/>
      <c r="V1" s="108"/>
    </row>
    <row r="2" spans="2:29" s="109" customFormat="1" ht="12" customHeight="1" x14ac:dyDescent="0.2">
      <c r="B2" s="453" t="s">
        <v>125</v>
      </c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4"/>
      <c r="T2" s="455"/>
      <c r="U2" s="434"/>
      <c r="V2" s="435"/>
      <c r="W2" s="108"/>
      <c r="X2" s="108"/>
      <c r="Y2" s="108"/>
      <c r="Z2" s="108"/>
      <c r="AA2" s="108"/>
      <c r="AB2" s="108"/>
      <c r="AC2" s="108"/>
    </row>
    <row r="3" spans="2:29" s="109" customFormat="1" ht="25.5" customHeight="1" x14ac:dyDescent="0.2">
      <c r="B3" s="456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7"/>
      <c r="R3" s="457"/>
      <c r="S3" s="457"/>
      <c r="T3" s="458"/>
      <c r="U3" s="436"/>
      <c r="V3" s="437"/>
      <c r="W3" s="108"/>
      <c r="X3" s="108"/>
      <c r="Y3" s="108"/>
      <c r="Z3" s="108"/>
      <c r="AA3" s="108"/>
      <c r="AB3" s="108"/>
      <c r="AC3" s="108"/>
    </row>
    <row r="4" spans="2:29" s="109" customFormat="1" ht="20.25" customHeight="1" thickBot="1" x14ac:dyDescent="0.25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0"/>
      <c r="O4" s="460"/>
      <c r="P4" s="460"/>
      <c r="Q4" s="460"/>
      <c r="R4" s="460"/>
      <c r="S4" s="460"/>
      <c r="T4" s="461"/>
      <c r="U4" s="438"/>
      <c r="V4" s="439"/>
      <c r="W4" s="108"/>
      <c r="X4" s="108"/>
      <c r="Y4" s="108"/>
      <c r="Z4" s="108"/>
      <c r="AA4" s="108"/>
      <c r="AB4" s="108"/>
      <c r="AC4" s="108"/>
    </row>
    <row r="5" spans="2:29" s="109" customFormat="1" ht="10.5" customHeight="1" thickBot="1" x14ac:dyDescent="0.25">
      <c r="B5" s="111"/>
      <c r="C5" s="111"/>
      <c r="D5" s="112"/>
      <c r="E5" s="112"/>
      <c r="F5" s="112"/>
      <c r="G5" s="113"/>
      <c r="H5" s="113"/>
      <c r="I5" s="113"/>
      <c r="J5" s="113"/>
      <c r="K5" s="113"/>
      <c r="L5" s="113"/>
      <c r="M5" s="113"/>
      <c r="N5" s="112"/>
      <c r="O5" s="112"/>
      <c r="P5" s="112"/>
      <c r="Q5" s="112"/>
      <c r="R5" s="112"/>
      <c r="S5" s="112"/>
      <c r="T5" s="112"/>
      <c r="U5" s="112"/>
      <c r="V5" s="112"/>
      <c r="W5" s="108"/>
    </row>
    <row r="6" spans="2:29" s="109" customFormat="1" ht="12.75" x14ac:dyDescent="0.2">
      <c r="B6" s="468" t="s">
        <v>83</v>
      </c>
      <c r="C6" s="469"/>
      <c r="D6" s="469"/>
      <c r="E6" s="469"/>
      <c r="F6" s="469"/>
      <c r="G6" s="306"/>
      <c r="H6" s="472" t="s">
        <v>64</v>
      </c>
      <c r="I6" s="469"/>
      <c r="J6" s="469"/>
      <c r="K6" s="469"/>
      <c r="L6" s="469"/>
      <c r="M6" s="307"/>
      <c r="N6" s="470" t="s">
        <v>84</v>
      </c>
      <c r="O6" s="470"/>
      <c r="P6" s="470"/>
      <c r="Q6" s="470"/>
      <c r="R6" s="470"/>
      <c r="S6" s="470"/>
      <c r="T6" s="470"/>
      <c r="U6" s="470"/>
      <c r="V6" s="471"/>
      <c r="W6" s="108"/>
    </row>
    <row r="7" spans="2:29" ht="18" customHeight="1" x14ac:dyDescent="0.2">
      <c r="B7" s="462" t="s">
        <v>62</v>
      </c>
      <c r="C7" s="463" t="s">
        <v>128</v>
      </c>
      <c r="D7" s="440" t="s">
        <v>85</v>
      </c>
      <c r="E7" s="441"/>
      <c r="F7" s="465" t="s">
        <v>61</v>
      </c>
      <c r="G7" s="114"/>
      <c r="H7" s="466" t="s">
        <v>88</v>
      </c>
      <c r="I7" s="466" t="s">
        <v>89</v>
      </c>
      <c r="J7" s="129" t="s">
        <v>112</v>
      </c>
      <c r="K7" s="463" t="s">
        <v>71</v>
      </c>
      <c r="L7" s="464"/>
      <c r="M7" s="115"/>
      <c r="N7" s="473" t="s">
        <v>138</v>
      </c>
      <c r="O7" s="473" t="s">
        <v>137</v>
      </c>
      <c r="P7" s="473" t="s">
        <v>71</v>
      </c>
      <c r="Q7" s="473" t="s">
        <v>115</v>
      </c>
      <c r="R7" s="281" t="s">
        <v>63</v>
      </c>
      <c r="S7" s="475" t="s">
        <v>117</v>
      </c>
      <c r="T7" s="448" t="s">
        <v>139</v>
      </c>
      <c r="U7" s="448" t="s">
        <v>91</v>
      </c>
      <c r="V7" s="450" t="s">
        <v>141</v>
      </c>
    </row>
    <row r="8" spans="2:29" ht="15" customHeight="1" x14ac:dyDescent="0.2">
      <c r="B8" s="462"/>
      <c r="C8" s="464"/>
      <c r="D8" s="442"/>
      <c r="E8" s="443"/>
      <c r="F8" s="465"/>
      <c r="G8" s="114"/>
      <c r="H8" s="467"/>
      <c r="I8" s="467"/>
      <c r="J8" s="284" t="s">
        <v>144</v>
      </c>
      <c r="K8" s="284" t="s">
        <v>113</v>
      </c>
      <c r="L8" s="284" t="s">
        <v>114</v>
      </c>
      <c r="M8" s="115"/>
      <c r="N8" s="474"/>
      <c r="O8" s="474"/>
      <c r="P8" s="474"/>
      <c r="Q8" s="467"/>
      <c r="R8" s="305">
        <v>0.2</v>
      </c>
      <c r="S8" s="476"/>
      <c r="T8" s="449"/>
      <c r="U8" s="449"/>
      <c r="V8" s="451"/>
    </row>
    <row r="9" spans="2:29" s="118" customFormat="1" ht="12" x14ac:dyDescent="0.2">
      <c r="B9" s="462"/>
      <c r="C9" s="464"/>
      <c r="D9" s="284" t="s">
        <v>79</v>
      </c>
      <c r="E9" s="284" t="s">
        <v>166</v>
      </c>
      <c r="F9" s="465"/>
      <c r="G9" s="114"/>
      <c r="H9" s="283" t="s">
        <v>57</v>
      </c>
      <c r="I9" s="283" t="s">
        <v>57</v>
      </c>
      <c r="J9" s="283" t="s">
        <v>57</v>
      </c>
      <c r="K9" s="283" t="s">
        <v>57</v>
      </c>
      <c r="L9" s="283" t="s">
        <v>57</v>
      </c>
      <c r="M9" s="115"/>
      <c r="N9" s="284" t="s">
        <v>56</v>
      </c>
      <c r="O9" s="284" t="s">
        <v>55</v>
      </c>
      <c r="P9" s="284" t="s">
        <v>55</v>
      </c>
      <c r="Q9" s="284" t="s">
        <v>55</v>
      </c>
      <c r="R9" s="284" t="s">
        <v>56</v>
      </c>
      <c r="S9" s="136" t="s">
        <v>56</v>
      </c>
      <c r="T9" s="136" t="s">
        <v>56</v>
      </c>
      <c r="U9" s="136" t="s">
        <v>140</v>
      </c>
      <c r="V9" s="323" t="s">
        <v>142</v>
      </c>
    </row>
    <row r="10" spans="2:29" s="214" customFormat="1" ht="15" customHeight="1" x14ac:dyDescent="0.2">
      <c r="B10" s="324"/>
      <c r="C10" s="208"/>
      <c r="D10" s="209"/>
      <c r="E10" s="209"/>
      <c r="F10" s="209"/>
      <c r="G10" s="210"/>
      <c r="H10" s="209"/>
      <c r="I10" s="209"/>
      <c r="J10" s="209"/>
      <c r="K10" s="209"/>
      <c r="L10" s="211"/>
      <c r="M10" s="212"/>
      <c r="N10" s="285">
        <f t="shared" ref="N10:V10" si="0">SUM(N12:N186)</f>
        <v>12.385500000000004</v>
      </c>
      <c r="O10" s="285">
        <f t="shared" si="0"/>
        <v>82.25800000000001</v>
      </c>
      <c r="P10" s="285">
        <f t="shared" si="0"/>
        <v>163.11500000000004</v>
      </c>
      <c r="Q10" s="285">
        <f t="shared" si="0"/>
        <v>163.11500000000004</v>
      </c>
      <c r="R10" s="285">
        <f t="shared" si="0"/>
        <v>45.413499999999999</v>
      </c>
      <c r="S10" s="285">
        <f t="shared" si="0"/>
        <v>33.028000000000006</v>
      </c>
      <c r="T10" s="285">
        <f t="shared" si="0"/>
        <v>9.2891250000000039</v>
      </c>
      <c r="U10" s="285">
        <f t="shared" si="0"/>
        <v>0</v>
      </c>
      <c r="V10" s="325">
        <f t="shared" si="0"/>
        <v>13.004774999999999</v>
      </c>
    </row>
    <row r="11" spans="2:29" s="118" customFormat="1" ht="5.0999999999999996" customHeight="1" x14ac:dyDescent="0.2">
      <c r="B11" s="326"/>
      <c r="C11" s="186"/>
      <c r="D11" s="186"/>
      <c r="E11" s="186"/>
      <c r="F11" s="122"/>
      <c r="G11" s="123"/>
      <c r="H11" s="116"/>
      <c r="I11" s="124"/>
      <c r="J11" s="124"/>
      <c r="K11" s="124"/>
      <c r="L11" s="124"/>
      <c r="M11" s="124"/>
      <c r="N11" s="122"/>
      <c r="O11" s="122"/>
      <c r="P11" s="122"/>
      <c r="Q11" s="122"/>
      <c r="R11" s="122"/>
      <c r="S11" s="122"/>
      <c r="T11" s="122"/>
      <c r="U11" s="122"/>
      <c r="V11" s="312"/>
    </row>
    <row r="12" spans="2:29" s="126" customFormat="1" ht="15" customHeight="1" x14ac:dyDescent="0.2">
      <c r="B12" s="313" t="s">
        <v>354</v>
      </c>
      <c r="C12" s="198" t="s">
        <v>355</v>
      </c>
      <c r="D12" s="198" t="s">
        <v>250</v>
      </c>
      <c r="E12" s="226" t="s">
        <v>231</v>
      </c>
      <c r="F12" s="201">
        <v>1</v>
      </c>
      <c r="G12" s="201"/>
      <c r="H12" s="201">
        <v>1.74</v>
      </c>
      <c r="I12" s="201">
        <v>0.15</v>
      </c>
      <c r="J12" s="201">
        <v>0.5</v>
      </c>
      <c r="K12" s="201">
        <v>0.5</v>
      </c>
      <c r="L12" s="201">
        <v>0.5</v>
      </c>
      <c r="M12" s="202"/>
      <c r="N12" s="203">
        <f>F12*(I12*J12*H12)</f>
        <v>0.1305</v>
      </c>
      <c r="O12" s="203">
        <f>(($R$8+I12+$R$8)*H12)*F12</f>
        <v>0.95700000000000007</v>
      </c>
      <c r="P12" s="203">
        <f>F12*((H12*K12)+(H12*L12))</f>
        <v>1.74</v>
      </c>
      <c r="Q12" s="203">
        <f>P12</f>
        <v>1.74</v>
      </c>
      <c r="R12" s="203">
        <f>(($R$8+I12+$R$8)*J12*H12)*F12</f>
        <v>0.47850000000000004</v>
      </c>
      <c r="S12" s="203">
        <f>R12-N12</f>
        <v>0.34800000000000003</v>
      </c>
      <c r="T12" s="197">
        <f>(R12-(S12*$Y$15))*$Y$17</f>
        <v>9.7875000000000045E-2</v>
      </c>
      <c r="U12" s="197">
        <f>T12*$Y$14</f>
        <v>0</v>
      </c>
      <c r="V12" s="327">
        <f>T12*$Y$18</f>
        <v>0.13702500000000006</v>
      </c>
      <c r="X12" s="444" t="s">
        <v>203</v>
      </c>
      <c r="Y12" s="445"/>
    </row>
    <row r="13" spans="2:29" s="126" customFormat="1" ht="15" customHeight="1" x14ac:dyDescent="0.2">
      <c r="B13" s="313" t="s">
        <v>354</v>
      </c>
      <c r="C13" s="198" t="s">
        <v>355</v>
      </c>
      <c r="D13" s="198" t="s">
        <v>250</v>
      </c>
      <c r="E13" s="226" t="s">
        <v>232</v>
      </c>
      <c r="F13" s="201">
        <v>1</v>
      </c>
      <c r="G13" s="201"/>
      <c r="H13" s="201">
        <v>0.15</v>
      </c>
      <c r="I13" s="201">
        <v>0.15</v>
      </c>
      <c r="J13" s="201">
        <v>0.5</v>
      </c>
      <c r="K13" s="201">
        <v>0</v>
      </c>
      <c r="L13" s="201">
        <v>0.5</v>
      </c>
      <c r="M13" s="202"/>
      <c r="N13" s="203">
        <f t="shared" ref="N13:N33" si="1">F13*(I13*J13*H13)</f>
        <v>1.125E-2</v>
      </c>
      <c r="O13" s="203">
        <f t="shared" ref="O13:O33" si="2">(($R$8+I13+$R$8)*H13)*F13</f>
        <v>8.2500000000000004E-2</v>
      </c>
      <c r="P13" s="203">
        <f t="shared" ref="P13:P33" si="3">F13*((H13*K13)+(H13*L13))</f>
        <v>7.4999999999999997E-2</v>
      </c>
      <c r="Q13" s="203">
        <f t="shared" ref="Q13:Q33" si="4">P13</f>
        <v>7.4999999999999997E-2</v>
      </c>
      <c r="R13" s="203">
        <f t="shared" ref="R13:R33" si="5">(($R$8+I13+$R$8)*J13*H13)*F13</f>
        <v>4.1250000000000002E-2</v>
      </c>
      <c r="S13" s="203">
        <f t="shared" ref="S13:S33" si="6">R13-N13</f>
        <v>3.0000000000000002E-2</v>
      </c>
      <c r="T13" s="197">
        <f t="shared" ref="T13:T33" si="7">(R13-(S13*$Y$15))*$Y$17</f>
        <v>8.4374999999999988E-3</v>
      </c>
      <c r="U13" s="197">
        <f t="shared" ref="U13:U33" si="8">T13*$Y$14</f>
        <v>0</v>
      </c>
      <c r="V13" s="327">
        <f t="shared" ref="V13:V33" si="9">T13*$Y$18</f>
        <v>1.1812499999999998E-2</v>
      </c>
      <c r="X13" s="446"/>
      <c r="Y13" s="447"/>
    </row>
    <row r="14" spans="2:29" s="126" customFormat="1" ht="15" customHeight="1" x14ac:dyDescent="0.2">
      <c r="B14" s="313" t="s">
        <v>354</v>
      </c>
      <c r="C14" s="198" t="s">
        <v>355</v>
      </c>
      <c r="D14" s="198" t="s">
        <v>250</v>
      </c>
      <c r="E14" s="226" t="s">
        <v>233</v>
      </c>
      <c r="F14" s="201">
        <v>1</v>
      </c>
      <c r="G14" s="200"/>
      <c r="H14" s="201">
        <v>0.9</v>
      </c>
      <c r="I14" s="201">
        <v>0.15</v>
      </c>
      <c r="J14" s="201">
        <v>0.5</v>
      </c>
      <c r="K14" s="201">
        <v>0.5</v>
      </c>
      <c r="L14" s="201">
        <v>0.5</v>
      </c>
      <c r="M14" s="202"/>
      <c r="N14" s="203">
        <f t="shared" si="1"/>
        <v>6.7500000000000004E-2</v>
      </c>
      <c r="O14" s="203">
        <f t="shared" si="2"/>
        <v>0.49500000000000005</v>
      </c>
      <c r="P14" s="203">
        <f t="shared" si="3"/>
        <v>0.9</v>
      </c>
      <c r="Q14" s="203">
        <f t="shared" si="4"/>
        <v>0.9</v>
      </c>
      <c r="R14" s="203">
        <f t="shared" si="5"/>
        <v>0.24750000000000003</v>
      </c>
      <c r="S14" s="203">
        <f t="shared" si="6"/>
        <v>0.18000000000000002</v>
      </c>
      <c r="T14" s="197">
        <f t="shared" si="7"/>
        <v>5.062500000000001E-2</v>
      </c>
      <c r="U14" s="197">
        <f t="shared" si="8"/>
        <v>0</v>
      </c>
      <c r="V14" s="327">
        <f t="shared" si="9"/>
        <v>7.0875000000000007E-2</v>
      </c>
      <c r="X14" s="255" t="s">
        <v>215</v>
      </c>
      <c r="Y14" s="256">
        <v>0</v>
      </c>
    </row>
    <row r="15" spans="2:29" s="126" customFormat="1" ht="15" customHeight="1" x14ac:dyDescent="0.2">
      <c r="B15" s="313" t="s">
        <v>354</v>
      </c>
      <c r="C15" s="198" t="s">
        <v>355</v>
      </c>
      <c r="D15" s="198" t="s">
        <v>250</v>
      </c>
      <c r="E15" s="226" t="s">
        <v>234</v>
      </c>
      <c r="F15" s="201">
        <v>1</v>
      </c>
      <c r="G15" s="200"/>
      <c r="H15" s="201">
        <v>0.15</v>
      </c>
      <c r="I15" s="201">
        <v>0.15</v>
      </c>
      <c r="J15" s="201">
        <v>0.5</v>
      </c>
      <c r="K15" s="201">
        <v>0</v>
      </c>
      <c r="L15" s="201">
        <v>0.5</v>
      </c>
      <c r="M15" s="202"/>
      <c r="N15" s="203">
        <f t="shared" si="1"/>
        <v>1.125E-2</v>
      </c>
      <c r="O15" s="203">
        <f t="shared" si="2"/>
        <v>8.2500000000000004E-2</v>
      </c>
      <c r="P15" s="203">
        <f t="shared" si="3"/>
        <v>7.4999999999999997E-2</v>
      </c>
      <c r="Q15" s="203">
        <f t="shared" si="4"/>
        <v>7.4999999999999997E-2</v>
      </c>
      <c r="R15" s="203">
        <f t="shared" si="5"/>
        <v>4.1250000000000002E-2</v>
      </c>
      <c r="S15" s="203">
        <f t="shared" si="6"/>
        <v>3.0000000000000002E-2</v>
      </c>
      <c r="T15" s="197">
        <f t="shared" si="7"/>
        <v>8.4374999999999988E-3</v>
      </c>
      <c r="U15" s="197">
        <f t="shared" si="8"/>
        <v>0</v>
      </c>
      <c r="V15" s="327">
        <f t="shared" si="9"/>
        <v>1.1812499999999998E-2</v>
      </c>
      <c r="X15" s="255" t="s">
        <v>206</v>
      </c>
      <c r="Y15" s="256">
        <v>1.1499999999999999</v>
      </c>
    </row>
    <row r="16" spans="2:29" s="126" customFormat="1" ht="15" customHeight="1" x14ac:dyDescent="0.2">
      <c r="B16" s="313" t="s">
        <v>354</v>
      </c>
      <c r="C16" s="198" t="s">
        <v>355</v>
      </c>
      <c r="D16" s="198" t="s">
        <v>250</v>
      </c>
      <c r="E16" s="226" t="s">
        <v>235</v>
      </c>
      <c r="F16" s="201">
        <v>1</v>
      </c>
      <c r="G16" s="200"/>
      <c r="H16" s="201">
        <v>0.37</v>
      </c>
      <c r="I16" s="201">
        <v>0.15</v>
      </c>
      <c r="J16" s="201">
        <v>0.5</v>
      </c>
      <c r="K16" s="201">
        <v>0.5</v>
      </c>
      <c r="L16" s="201">
        <v>0.5</v>
      </c>
      <c r="M16" s="202"/>
      <c r="N16" s="203">
        <f t="shared" si="1"/>
        <v>2.775E-2</v>
      </c>
      <c r="O16" s="203">
        <f t="shared" si="2"/>
        <v>0.20350000000000001</v>
      </c>
      <c r="P16" s="203">
        <f t="shared" si="3"/>
        <v>0.37</v>
      </c>
      <c r="Q16" s="203">
        <f t="shared" si="4"/>
        <v>0.37</v>
      </c>
      <c r="R16" s="203">
        <f t="shared" si="5"/>
        <v>0.10175000000000001</v>
      </c>
      <c r="S16" s="203">
        <f t="shared" si="6"/>
        <v>7.400000000000001E-2</v>
      </c>
      <c r="T16" s="197">
        <f t="shared" si="7"/>
        <v>2.0812499999999998E-2</v>
      </c>
      <c r="U16" s="197">
        <f t="shared" si="8"/>
        <v>0</v>
      </c>
      <c r="V16" s="327">
        <f t="shared" si="9"/>
        <v>2.9137499999999993E-2</v>
      </c>
      <c r="X16" s="273" t="s">
        <v>216</v>
      </c>
      <c r="Y16" s="256">
        <v>1.5</v>
      </c>
    </row>
    <row r="17" spans="2:25" s="126" customFormat="1" ht="15" customHeight="1" x14ac:dyDescent="0.2">
      <c r="B17" s="313" t="s">
        <v>354</v>
      </c>
      <c r="C17" s="198" t="s">
        <v>355</v>
      </c>
      <c r="D17" s="198" t="s">
        <v>250</v>
      </c>
      <c r="E17" s="226" t="s">
        <v>236</v>
      </c>
      <c r="F17" s="201">
        <v>1</v>
      </c>
      <c r="G17" s="200"/>
      <c r="H17" s="201">
        <v>3.54</v>
      </c>
      <c r="I17" s="201">
        <v>0.15</v>
      </c>
      <c r="J17" s="201">
        <v>0.5</v>
      </c>
      <c r="K17" s="201">
        <v>0.5</v>
      </c>
      <c r="L17" s="201">
        <v>0.5</v>
      </c>
      <c r="M17" s="202"/>
      <c r="N17" s="203">
        <f t="shared" si="1"/>
        <v>0.26550000000000001</v>
      </c>
      <c r="O17" s="203">
        <f t="shared" si="2"/>
        <v>1.9470000000000003</v>
      </c>
      <c r="P17" s="203">
        <f t="shared" si="3"/>
        <v>3.54</v>
      </c>
      <c r="Q17" s="203">
        <f t="shared" si="4"/>
        <v>3.54</v>
      </c>
      <c r="R17" s="203">
        <f t="shared" si="5"/>
        <v>0.97350000000000014</v>
      </c>
      <c r="S17" s="203">
        <f t="shared" si="6"/>
        <v>0.70800000000000018</v>
      </c>
      <c r="T17" s="197">
        <f t="shared" si="7"/>
        <v>0.199125</v>
      </c>
      <c r="U17" s="197">
        <f t="shared" si="8"/>
        <v>0</v>
      </c>
      <c r="V17" s="327">
        <f t="shared" si="9"/>
        <v>0.278775</v>
      </c>
      <c r="X17" s="255" t="s">
        <v>205</v>
      </c>
      <c r="Y17" s="256">
        <v>1.25</v>
      </c>
    </row>
    <row r="18" spans="2:25" s="126" customFormat="1" ht="15" customHeight="1" x14ac:dyDescent="0.2">
      <c r="B18" s="313" t="s">
        <v>354</v>
      </c>
      <c r="C18" s="198" t="s">
        <v>355</v>
      </c>
      <c r="D18" s="198" t="s">
        <v>250</v>
      </c>
      <c r="E18" s="226" t="s">
        <v>251</v>
      </c>
      <c r="F18" s="201">
        <v>1</v>
      </c>
      <c r="G18" s="200"/>
      <c r="H18" s="201">
        <v>0.15</v>
      </c>
      <c r="I18" s="201">
        <v>0.15</v>
      </c>
      <c r="J18" s="201">
        <v>0.5</v>
      </c>
      <c r="K18" s="201">
        <v>0</v>
      </c>
      <c r="L18" s="201">
        <v>0.5</v>
      </c>
      <c r="M18" s="202"/>
      <c r="N18" s="203">
        <f t="shared" si="1"/>
        <v>1.125E-2</v>
      </c>
      <c r="O18" s="203">
        <f t="shared" si="2"/>
        <v>8.2500000000000004E-2</v>
      </c>
      <c r="P18" s="203">
        <f t="shared" si="3"/>
        <v>7.4999999999999997E-2</v>
      </c>
      <c r="Q18" s="203">
        <f t="shared" si="4"/>
        <v>7.4999999999999997E-2</v>
      </c>
      <c r="R18" s="203">
        <f t="shared" si="5"/>
        <v>4.1250000000000002E-2</v>
      </c>
      <c r="S18" s="203">
        <f t="shared" si="6"/>
        <v>3.0000000000000002E-2</v>
      </c>
      <c r="T18" s="197">
        <f t="shared" si="7"/>
        <v>8.4374999999999988E-3</v>
      </c>
      <c r="U18" s="197">
        <f t="shared" si="8"/>
        <v>0</v>
      </c>
      <c r="V18" s="327">
        <f t="shared" si="9"/>
        <v>1.1812499999999998E-2</v>
      </c>
      <c r="X18" s="273" t="s">
        <v>217</v>
      </c>
      <c r="Y18" s="256">
        <v>1.4</v>
      </c>
    </row>
    <row r="19" spans="2:25" s="126" customFormat="1" ht="15" customHeight="1" x14ac:dyDescent="0.2">
      <c r="B19" s="313" t="s">
        <v>354</v>
      </c>
      <c r="C19" s="198" t="s">
        <v>355</v>
      </c>
      <c r="D19" s="198" t="s">
        <v>250</v>
      </c>
      <c r="E19" s="226" t="s">
        <v>252</v>
      </c>
      <c r="F19" s="201">
        <v>1</v>
      </c>
      <c r="G19" s="200"/>
      <c r="H19" s="201">
        <v>0.31</v>
      </c>
      <c r="I19" s="201">
        <v>0.15</v>
      </c>
      <c r="J19" s="201">
        <v>0.5</v>
      </c>
      <c r="K19" s="201">
        <v>0.5</v>
      </c>
      <c r="L19" s="201">
        <v>0.5</v>
      </c>
      <c r="M19" s="202"/>
      <c r="N19" s="203">
        <f t="shared" si="1"/>
        <v>2.325E-2</v>
      </c>
      <c r="O19" s="203">
        <f t="shared" si="2"/>
        <v>0.17050000000000001</v>
      </c>
      <c r="P19" s="203">
        <f t="shared" si="3"/>
        <v>0.31</v>
      </c>
      <c r="Q19" s="203">
        <f t="shared" si="4"/>
        <v>0.31</v>
      </c>
      <c r="R19" s="203">
        <f t="shared" si="5"/>
        <v>8.5250000000000006E-2</v>
      </c>
      <c r="S19" s="203">
        <f t="shared" si="6"/>
        <v>6.2000000000000006E-2</v>
      </c>
      <c r="T19" s="197">
        <f t="shared" si="7"/>
        <v>1.7437500000000005E-2</v>
      </c>
      <c r="U19" s="197">
        <f t="shared" si="8"/>
        <v>0</v>
      </c>
      <c r="V19" s="327">
        <f t="shared" si="9"/>
        <v>2.4412500000000007E-2</v>
      </c>
      <c r="X19" s="273" t="s">
        <v>218</v>
      </c>
      <c r="Y19" s="256">
        <v>1.7</v>
      </c>
    </row>
    <row r="20" spans="2:25" s="126" customFormat="1" ht="15" customHeight="1" x14ac:dyDescent="0.2">
      <c r="B20" s="313" t="s">
        <v>354</v>
      </c>
      <c r="C20" s="198" t="s">
        <v>355</v>
      </c>
      <c r="D20" s="198" t="s">
        <v>250</v>
      </c>
      <c r="E20" s="226" t="s">
        <v>253</v>
      </c>
      <c r="F20" s="201">
        <v>1</v>
      </c>
      <c r="G20" s="200"/>
      <c r="H20" s="201">
        <v>3.01</v>
      </c>
      <c r="I20" s="201">
        <v>0.15</v>
      </c>
      <c r="J20" s="201">
        <v>0.5</v>
      </c>
      <c r="K20" s="201">
        <v>0.5</v>
      </c>
      <c r="L20" s="201">
        <v>0.5</v>
      </c>
      <c r="M20" s="202"/>
      <c r="N20" s="203">
        <f t="shared" si="1"/>
        <v>0.22574999999999998</v>
      </c>
      <c r="O20" s="203">
        <f t="shared" si="2"/>
        <v>1.6555</v>
      </c>
      <c r="P20" s="203">
        <f t="shared" si="3"/>
        <v>3.01</v>
      </c>
      <c r="Q20" s="203">
        <f t="shared" si="4"/>
        <v>3.01</v>
      </c>
      <c r="R20" s="203">
        <f t="shared" si="5"/>
        <v>0.82774999999999999</v>
      </c>
      <c r="S20" s="203">
        <f t="shared" si="6"/>
        <v>0.60199999999999998</v>
      </c>
      <c r="T20" s="197">
        <f t="shared" si="7"/>
        <v>0.16931250000000009</v>
      </c>
      <c r="U20" s="197">
        <f t="shared" si="8"/>
        <v>0</v>
      </c>
      <c r="V20" s="327">
        <f t="shared" si="9"/>
        <v>0.2370375000000001</v>
      </c>
      <c r="X20" s="273" t="s">
        <v>219</v>
      </c>
      <c r="Y20" s="256">
        <v>1.5</v>
      </c>
    </row>
    <row r="21" spans="2:25" s="126" customFormat="1" ht="15" customHeight="1" x14ac:dyDescent="0.2">
      <c r="B21" s="313" t="s">
        <v>354</v>
      </c>
      <c r="C21" s="198" t="s">
        <v>355</v>
      </c>
      <c r="D21" s="198" t="s">
        <v>255</v>
      </c>
      <c r="E21" s="226" t="s">
        <v>231</v>
      </c>
      <c r="F21" s="201">
        <v>1</v>
      </c>
      <c r="G21" s="200"/>
      <c r="H21" s="201">
        <v>1.83</v>
      </c>
      <c r="I21" s="201">
        <v>0.15</v>
      </c>
      <c r="J21" s="201">
        <v>0.5</v>
      </c>
      <c r="K21" s="201">
        <v>0.5</v>
      </c>
      <c r="L21" s="201">
        <v>0.5</v>
      </c>
      <c r="M21" s="202"/>
      <c r="N21" s="203">
        <f t="shared" si="1"/>
        <v>0.13725000000000001</v>
      </c>
      <c r="O21" s="203">
        <f t="shared" si="2"/>
        <v>1.0065000000000002</v>
      </c>
      <c r="P21" s="203">
        <f t="shared" si="3"/>
        <v>1.83</v>
      </c>
      <c r="Q21" s="203">
        <f t="shared" si="4"/>
        <v>1.83</v>
      </c>
      <c r="R21" s="203">
        <f t="shared" si="5"/>
        <v>0.50325000000000009</v>
      </c>
      <c r="S21" s="203">
        <f t="shared" si="6"/>
        <v>0.3660000000000001</v>
      </c>
      <c r="T21" s="197">
        <f t="shared" si="7"/>
        <v>0.10293749999999997</v>
      </c>
      <c r="U21" s="197">
        <f t="shared" si="8"/>
        <v>0</v>
      </c>
      <c r="V21" s="327">
        <f t="shared" si="9"/>
        <v>0.14411249999999995</v>
      </c>
      <c r="X21" s="273" t="s">
        <v>220</v>
      </c>
      <c r="Y21" s="256">
        <v>2.4</v>
      </c>
    </row>
    <row r="22" spans="2:25" s="126" customFormat="1" ht="15" customHeight="1" x14ac:dyDescent="0.2">
      <c r="B22" s="313" t="s">
        <v>354</v>
      </c>
      <c r="C22" s="198" t="s">
        <v>355</v>
      </c>
      <c r="D22" s="198" t="s">
        <v>256</v>
      </c>
      <c r="E22" s="226" t="s">
        <v>231</v>
      </c>
      <c r="F22" s="201">
        <v>1</v>
      </c>
      <c r="G22" s="200"/>
      <c r="H22" s="201">
        <v>4.17</v>
      </c>
      <c r="I22" s="201">
        <v>0.15</v>
      </c>
      <c r="J22" s="201">
        <v>0.5</v>
      </c>
      <c r="K22" s="201">
        <v>0.5</v>
      </c>
      <c r="L22" s="201">
        <v>0.5</v>
      </c>
      <c r="M22" s="202"/>
      <c r="N22" s="203">
        <f t="shared" si="1"/>
        <v>0.31274999999999997</v>
      </c>
      <c r="O22" s="203">
        <f t="shared" si="2"/>
        <v>2.2935000000000003</v>
      </c>
      <c r="P22" s="203">
        <f t="shared" si="3"/>
        <v>4.17</v>
      </c>
      <c r="Q22" s="203">
        <f t="shared" si="4"/>
        <v>4.17</v>
      </c>
      <c r="R22" s="203">
        <f t="shared" si="5"/>
        <v>1.1467500000000002</v>
      </c>
      <c r="S22" s="203">
        <f t="shared" si="6"/>
        <v>0.83400000000000019</v>
      </c>
      <c r="T22" s="197">
        <f t="shared" si="7"/>
        <v>0.23456249999999998</v>
      </c>
      <c r="U22" s="197">
        <f t="shared" si="8"/>
        <v>0</v>
      </c>
      <c r="V22" s="327">
        <f t="shared" si="9"/>
        <v>0.32838749999999994</v>
      </c>
    </row>
    <row r="23" spans="2:25" s="126" customFormat="1" ht="15" customHeight="1" x14ac:dyDescent="0.2">
      <c r="B23" s="313" t="s">
        <v>354</v>
      </c>
      <c r="C23" s="198" t="s">
        <v>355</v>
      </c>
      <c r="D23" s="198" t="s">
        <v>256</v>
      </c>
      <c r="E23" s="226" t="s">
        <v>232</v>
      </c>
      <c r="F23" s="201">
        <v>1</v>
      </c>
      <c r="G23" s="200"/>
      <c r="H23" s="201">
        <v>0.15</v>
      </c>
      <c r="I23" s="201">
        <v>0.15</v>
      </c>
      <c r="J23" s="201">
        <v>0.5</v>
      </c>
      <c r="K23" s="201">
        <v>0</v>
      </c>
      <c r="L23" s="201">
        <v>0</v>
      </c>
      <c r="M23" s="202"/>
      <c r="N23" s="203">
        <f t="shared" si="1"/>
        <v>1.125E-2</v>
      </c>
      <c r="O23" s="203">
        <f t="shared" si="2"/>
        <v>8.2500000000000004E-2</v>
      </c>
      <c r="P23" s="203">
        <f t="shared" si="3"/>
        <v>0</v>
      </c>
      <c r="Q23" s="203">
        <f t="shared" si="4"/>
        <v>0</v>
      </c>
      <c r="R23" s="203">
        <f t="shared" si="5"/>
        <v>4.1250000000000002E-2</v>
      </c>
      <c r="S23" s="203">
        <f t="shared" si="6"/>
        <v>3.0000000000000002E-2</v>
      </c>
      <c r="T23" s="197">
        <f t="shared" si="7"/>
        <v>8.4374999999999988E-3</v>
      </c>
      <c r="U23" s="197">
        <f t="shared" si="8"/>
        <v>0</v>
      </c>
      <c r="V23" s="327">
        <f t="shared" si="9"/>
        <v>1.1812499999999998E-2</v>
      </c>
    </row>
    <row r="24" spans="2:25" s="126" customFormat="1" ht="15" customHeight="1" x14ac:dyDescent="0.2">
      <c r="B24" s="313" t="s">
        <v>354</v>
      </c>
      <c r="C24" s="198" t="s">
        <v>355</v>
      </c>
      <c r="D24" s="198" t="s">
        <v>256</v>
      </c>
      <c r="E24" s="226" t="s">
        <v>233</v>
      </c>
      <c r="F24" s="201">
        <v>1</v>
      </c>
      <c r="G24" s="200"/>
      <c r="H24" s="201">
        <v>1.4</v>
      </c>
      <c r="I24" s="201">
        <v>0.15</v>
      </c>
      <c r="J24" s="201">
        <v>0.5</v>
      </c>
      <c r="K24" s="201">
        <v>0.5</v>
      </c>
      <c r="L24" s="201">
        <v>0.5</v>
      </c>
      <c r="M24" s="202"/>
      <c r="N24" s="203">
        <f t="shared" si="1"/>
        <v>0.105</v>
      </c>
      <c r="O24" s="203">
        <f t="shared" si="2"/>
        <v>0.77</v>
      </c>
      <c r="P24" s="203">
        <f t="shared" si="3"/>
        <v>1.4</v>
      </c>
      <c r="Q24" s="203">
        <f t="shared" si="4"/>
        <v>1.4</v>
      </c>
      <c r="R24" s="203">
        <f t="shared" si="5"/>
        <v>0.38500000000000001</v>
      </c>
      <c r="S24" s="203">
        <f t="shared" si="6"/>
        <v>0.28000000000000003</v>
      </c>
      <c r="T24" s="197">
        <f t="shared" si="7"/>
        <v>7.8750000000000001E-2</v>
      </c>
      <c r="U24" s="197">
        <f t="shared" si="8"/>
        <v>0</v>
      </c>
      <c r="V24" s="327">
        <f t="shared" si="9"/>
        <v>0.11024999999999999</v>
      </c>
    </row>
    <row r="25" spans="2:25" s="126" customFormat="1" ht="15" customHeight="1" x14ac:dyDescent="0.2">
      <c r="B25" s="313" t="s">
        <v>354</v>
      </c>
      <c r="C25" s="198" t="s">
        <v>355</v>
      </c>
      <c r="D25" s="198" t="s">
        <v>256</v>
      </c>
      <c r="E25" s="226" t="s">
        <v>234</v>
      </c>
      <c r="F25" s="201">
        <v>1</v>
      </c>
      <c r="G25" s="200"/>
      <c r="H25" s="201">
        <v>0.15</v>
      </c>
      <c r="I25" s="201">
        <v>0.15</v>
      </c>
      <c r="J25" s="201">
        <v>0.5</v>
      </c>
      <c r="K25" s="201">
        <v>0</v>
      </c>
      <c r="L25" s="201">
        <v>0.5</v>
      </c>
      <c r="M25" s="202"/>
      <c r="N25" s="203">
        <f t="shared" si="1"/>
        <v>1.125E-2</v>
      </c>
      <c r="O25" s="203">
        <f t="shared" si="2"/>
        <v>8.2500000000000004E-2</v>
      </c>
      <c r="P25" s="203">
        <f t="shared" si="3"/>
        <v>7.4999999999999997E-2</v>
      </c>
      <c r="Q25" s="203">
        <f t="shared" si="4"/>
        <v>7.4999999999999997E-2</v>
      </c>
      <c r="R25" s="203">
        <f t="shared" si="5"/>
        <v>4.1250000000000002E-2</v>
      </c>
      <c r="S25" s="203">
        <f t="shared" si="6"/>
        <v>3.0000000000000002E-2</v>
      </c>
      <c r="T25" s="197">
        <f t="shared" si="7"/>
        <v>8.4374999999999988E-3</v>
      </c>
      <c r="U25" s="197">
        <f t="shared" si="8"/>
        <v>0</v>
      </c>
      <c r="V25" s="327">
        <f t="shared" si="9"/>
        <v>1.1812499999999998E-2</v>
      </c>
    </row>
    <row r="26" spans="2:25" s="126" customFormat="1" ht="15" customHeight="1" x14ac:dyDescent="0.2">
      <c r="B26" s="313" t="s">
        <v>354</v>
      </c>
      <c r="C26" s="198" t="s">
        <v>355</v>
      </c>
      <c r="D26" s="198" t="s">
        <v>257</v>
      </c>
      <c r="E26" s="226" t="s">
        <v>231</v>
      </c>
      <c r="F26" s="201">
        <v>1</v>
      </c>
      <c r="G26" s="200"/>
      <c r="H26" s="201">
        <v>4.78</v>
      </c>
      <c r="I26" s="201">
        <v>0.15</v>
      </c>
      <c r="J26" s="201">
        <v>0.5</v>
      </c>
      <c r="K26" s="201">
        <v>0.5</v>
      </c>
      <c r="L26" s="201">
        <v>0.5</v>
      </c>
      <c r="M26" s="202"/>
      <c r="N26" s="203">
        <f t="shared" si="1"/>
        <v>0.35849999999999999</v>
      </c>
      <c r="O26" s="203">
        <f t="shared" si="2"/>
        <v>2.6290000000000004</v>
      </c>
      <c r="P26" s="203">
        <f t="shared" si="3"/>
        <v>4.78</v>
      </c>
      <c r="Q26" s="203">
        <f t="shared" si="4"/>
        <v>4.78</v>
      </c>
      <c r="R26" s="203">
        <f t="shared" si="5"/>
        <v>1.3145000000000002</v>
      </c>
      <c r="S26" s="203">
        <f t="shared" si="6"/>
        <v>0.95600000000000018</v>
      </c>
      <c r="T26" s="197">
        <f t="shared" si="7"/>
        <v>0.26887500000000009</v>
      </c>
      <c r="U26" s="197">
        <f t="shared" si="8"/>
        <v>0</v>
      </c>
      <c r="V26" s="327">
        <f t="shared" si="9"/>
        <v>0.37642500000000012</v>
      </c>
    </row>
    <row r="27" spans="2:25" s="126" customFormat="1" ht="15" customHeight="1" x14ac:dyDescent="0.2">
      <c r="B27" s="313" t="s">
        <v>354</v>
      </c>
      <c r="C27" s="198" t="s">
        <v>355</v>
      </c>
      <c r="D27" s="198" t="s">
        <v>257</v>
      </c>
      <c r="E27" s="226" t="s">
        <v>232</v>
      </c>
      <c r="F27" s="201">
        <v>1</v>
      </c>
      <c r="G27" s="200"/>
      <c r="H27" s="201">
        <v>1.79</v>
      </c>
      <c r="I27" s="201">
        <v>0.15</v>
      </c>
      <c r="J27" s="201">
        <v>0.5</v>
      </c>
      <c r="K27" s="201">
        <v>0.5</v>
      </c>
      <c r="L27" s="201">
        <v>0.5</v>
      </c>
      <c r="M27" s="202"/>
      <c r="N27" s="203">
        <f t="shared" si="1"/>
        <v>0.13425000000000001</v>
      </c>
      <c r="O27" s="203">
        <f t="shared" si="2"/>
        <v>0.98450000000000015</v>
      </c>
      <c r="P27" s="203">
        <f t="shared" si="3"/>
        <v>1.79</v>
      </c>
      <c r="Q27" s="203">
        <f t="shared" si="4"/>
        <v>1.79</v>
      </c>
      <c r="R27" s="203">
        <f t="shared" si="5"/>
        <v>0.49225000000000008</v>
      </c>
      <c r="S27" s="203">
        <f t="shared" si="6"/>
        <v>0.3580000000000001</v>
      </c>
      <c r="T27" s="197">
        <f t="shared" si="7"/>
        <v>0.10068750000000001</v>
      </c>
      <c r="U27" s="197">
        <f t="shared" si="8"/>
        <v>0</v>
      </c>
      <c r="V27" s="327">
        <f t="shared" si="9"/>
        <v>0.14096250000000002</v>
      </c>
    </row>
    <row r="28" spans="2:25" s="126" customFormat="1" ht="15" customHeight="1" x14ac:dyDescent="0.2">
      <c r="B28" s="313" t="s">
        <v>354</v>
      </c>
      <c r="C28" s="198" t="s">
        <v>355</v>
      </c>
      <c r="D28" s="198" t="s">
        <v>257</v>
      </c>
      <c r="E28" s="226" t="s">
        <v>233</v>
      </c>
      <c r="F28" s="201">
        <v>1</v>
      </c>
      <c r="G28" s="200"/>
      <c r="H28" s="201">
        <v>0.15</v>
      </c>
      <c r="I28" s="201">
        <v>0.15</v>
      </c>
      <c r="J28" s="201">
        <v>0.5</v>
      </c>
      <c r="K28" s="201">
        <v>0.5</v>
      </c>
      <c r="L28" s="201">
        <v>0</v>
      </c>
      <c r="M28" s="202"/>
      <c r="N28" s="203">
        <f t="shared" si="1"/>
        <v>1.125E-2</v>
      </c>
      <c r="O28" s="203">
        <f t="shared" si="2"/>
        <v>8.2500000000000004E-2</v>
      </c>
      <c r="P28" s="203">
        <f t="shared" si="3"/>
        <v>7.4999999999999997E-2</v>
      </c>
      <c r="Q28" s="203">
        <f t="shared" si="4"/>
        <v>7.4999999999999997E-2</v>
      </c>
      <c r="R28" s="203">
        <f t="shared" si="5"/>
        <v>4.1250000000000002E-2</v>
      </c>
      <c r="S28" s="203">
        <f t="shared" si="6"/>
        <v>3.0000000000000002E-2</v>
      </c>
      <c r="T28" s="197">
        <f t="shared" si="7"/>
        <v>8.4374999999999988E-3</v>
      </c>
      <c r="U28" s="197">
        <f t="shared" si="8"/>
        <v>0</v>
      </c>
      <c r="V28" s="327">
        <f t="shared" si="9"/>
        <v>1.1812499999999998E-2</v>
      </c>
    </row>
    <row r="29" spans="2:25" s="126" customFormat="1" ht="15" customHeight="1" x14ac:dyDescent="0.2">
      <c r="B29" s="313" t="s">
        <v>354</v>
      </c>
      <c r="C29" s="198" t="s">
        <v>355</v>
      </c>
      <c r="D29" s="198" t="s">
        <v>257</v>
      </c>
      <c r="E29" s="226" t="s">
        <v>234</v>
      </c>
      <c r="F29" s="201">
        <v>1</v>
      </c>
      <c r="G29" s="200"/>
      <c r="H29" s="201">
        <v>0.16</v>
      </c>
      <c r="I29" s="201">
        <v>0.15</v>
      </c>
      <c r="J29" s="201">
        <v>0.5</v>
      </c>
      <c r="K29" s="201">
        <v>0.5</v>
      </c>
      <c r="L29" s="201">
        <v>0.5</v>
      </c>
      <c r="M29" s="202"/>
      <c r="N29" s="203">
        <f t="shared" si="1"/>
        <v>1.2E-2</v>
      </c>
      <c r="O29" s="203">
        <f t="shared" si="2"/>
        <v>8.8000000000000009E-2</v>
      </c>
      <c r="P29" s="203">
        <f t="shared" si="3"/>
        <v>0.16</v>
      </c>
      <c r="Q29" s="203">
        <f t="shared" si="4"/>
        <v>0.16</v>
      </c>
      <c r="R29" s="203">
        <f t="shared" si="5"/>
        <v>4.4000000000000004E-2</v>
      </c>
      <c r="S29" s="203">
        <f t="shared" si="6"/>
        <v>3.2000000000000001E-2</v>
      </c>
      <c r="T29" s="197">
        <f t="shared" si="7"/>
        <v>9.0000000000000063E-3</v>
      </c>
      <c r="U29" s="197">
        <f t="shared" si="8"/>
        <v>0</v>
      </c>
      <c r="V29" s="327">
        <f t="shared" si="9"/>
        <v>1.2600000000000009E-2</v>
      </c>
    </row>
    <row r="30" spans="2:25" s="126" customFormat="1" ht="15" customHeight="1" x14ac:dyDescent="0.2">
      <c r="B30" s="313" t="s">
        <v>354</v>
      </c>
      <c r="C30" s="198" t="s">
        <v>355</v>
      </c>
      <c r="D30" s="198" t="s">
        <v>257</v>
      </c>
      <c r="E30" s="226" t="s">
        <v>235</v>
      </c>
      <c r="F30" s="201">
        <v>1</v>
      </c>
      <c r="G30" s="200"/>
      <c r="H30" s="201">
        <v>0.15</v>
      </c>
      <c r="I30" s="201">
        <v>0.15</v>
      </c>
      <c r="J30" s="201">
        <v>0.5</v>
      </c>
      <c r="K30" s="201">
        <v>0.1</v>
      </c>
      <c r="L30" s="201">
        <v>0.5</v>
      </c>
      <c r="M30" s="202"/>
      <c r="N30" s="203">
        <f t="shared" si="1"/>
        <v>1.125E-2</v>
      </c>
      <c r="O30" s="203">
        <f t="shared" si="2"/>
        <v>8.2500000000000004E-2</v>
      </c>
      <c r="P30" s="203">
        <f t="shared" si="3"/>
        <v>0.09</v>
      </c>
      <c r="Q30" s="203">
        <f t="shared" si="4"/>
        <v>0.09</v>
      </c>
      <c r="R30" s="203">
        <f t="shared" si="5"/>
        <v>4.1250000000000002E-2</v>
      </c>
      <c r="S30" s="203">
        <f t="shared" si="6"/>
        <v>3.0000000000000002E-2</v>
      </c>
      <c r="T30" s="197">
        <f t="shared" si="7"/>
        <v>8.4374999999999988E-3</v>
      </c>
      <c r="U30" s="197">
        <f t="shared" si="8"/>
        <v>0</v>
      </c>
      <c r="V30" s="327">
        <f t="shared" si="9"/>
        <v>1.1812499999999998E-2</v>
      </c>
    </row>
    <row r="31" spans="2:25" s="126" customFormat="1" ht="15" customHeight="1" x14ac:dyDescent="0.2">
      <c r="B31" s="313" t="s">
        <v>354</v>
      </c>
      <c r="C31" s="198" t="s">
        <v>355</v>
      </c>
      <c r="D31" s="198" t="s">
        <v>257</v>
      </c>
      <c r="E31" s="226" t="s">
        <v>236</v>
      </c>
      <c r="F31" s="201">
        <v>1</v>
      </c>
      <c r="G31" s="200"/>
      <c r="H31" s="201">
        <v>0.6</v>
      </c>
      <c r="I31" s="201">
        <v>0.15</v>
      </c>
      <c r="J31" s="201">
        <v>0.5</v>
      </c>
      <c r="K31" s="201">
        <v>0.5</v>
      </c>
      <c r="L31" s="201">
        <v>0.5</v>
      </c>
      <c r="M31" s="202"/>
      <c r="N31" s="203">
        <f t="shared" si="1"/>
        <v>4.4999999999999998E-2</v>
      </c>
      <c r="O31" s="203">
        <f t="shared" si="2"/>
        <v>0.33</v>
      </c>
      <c r="P31" s="203">
        <f t="shared" si="3"/>
        <v>0.6</v>
      </c>
      <c r="Q31" s="203">
        <f t="shared" si="4"/>
        <v>0.6</v>
      </c>
      <c r="R31" s="203">
        <f t="shared" si="5"/>
        <v>0.16500000000000001</v>
      </c>
      <c r="S31" s="203">
        <f t="shared" si="6"/>
        <v>0.12000000000000001</v>
      </c>
      <c r="T31" s="197">
        <f t="shared" si="7"/>
        <v>3.3749999999999995E-2</v>
      </c>
      <c r="U31" s="197">
        <f t="shared" si="8"/>
        <v>0</v>
      </c>
      <c r="V31" s="327">
        <f t="shared" si="9"/>
        <v>4.7249999999999993E-2</v>
      </c>
    </row>
    <row r="32" spans="2:25" s="126" customFormat="1" ht="15" customHeight="1" x14ac:dyDescent="0.2">
      <c r="B32" s="313" t="s">
        <v>354</v>
      </c>
      <c r="C32" s="198" t="s">
        <v>355</v>
      </c>
      <c r="D32" s="198" t="s">
        <v>257</v>
      </c>
      <c r="E32" s="226" t="s">
        <v>251</v>
      </c>
      <c r="F32" s="201">
        <v>1</v>
      </c>
      <c r="G32" s="200"/>
      <c r="H32" s="201">
        <v>0.15</v>
      </c>
      <c r="I32" s="201">
        <v>0.15</v>
      </c>
      <c r="J32" s="201">
        <v>0.5</v>
      </c>
      <c r="K32" s="201">
        <v>0.5</v>
      </c>
      <c r="L32" s="201">
        <v>0</v>
      </c>
      <c r="M32" s="202"/>
      <c r="N32" s="203">
        <f t="shared" si="1"/>
        <v>1.125E-2</v>
      </c>
      <c r="O32" s="203">
        <f t="shared" si="2"/>
        <v>8.2500000000000004E-2</v>
      </c>
      <c r="P32" s="203">
        <f t="shared" si="3"/>
        <v>7.4999999999999997E-2</v>
      </c>
      <c r="Q32" s="203">
        <f t="shared" si="4"/>
        <v>7.4999999999999997E-2</v>
      </c>
      <c r="R32" s="203">
        <f t="shared" si="5"/>
        <v>4.1250000000000002E-2</v>
      </c>
      <c r="S32" s="203">
        <f t="shared" si="6"/>
        <v>3.0000000000000002E-2</v>
      </c>
      <c r="T32" s="197">
        <f t="shared" si="7"/>
        <v>8.4374999999999988E-3</v>
      </c>
      <c r="U32" s="197">
        <f t="shared" si="8"/>
        <v>0</v>
      </c>
      <c r="V32" s="327">
        <f t="shared" si="9"/>
        <v>1.1812499999999998E-2</v>
      </c>
    </row>
    <row r="33" spans="2:22" s="126" customFormat="1" ht="15" customHeight="1" x14ac:dyDescent="0.2">
      <c r="B33" s="313" t="s">
        <v>354</v>
      </c>
      <c r="C33" s="198" t="s">
        <v>355</v>
      </c>
      <c r="D33" s="198" t="s">
        <v>257</v>
      </c>
      <c r="E33" s="226" t="s">
        <v>252</v>
      </c>
      <c r="F33" s="201">
        <v>1</v>
      </c>
      <c r="G33" s="200"/>
      <c r="H33" s="201">
        <v>0.33</v>
      </c>
      <c r="I33" s="201">
        <v>0.15</v>
      </c>
      <c r="J33" s="201">
        <v>0.5</v>
      </c>
      <c r="K33" s="201">
        <v>0.5</v>
      </c>
      <c r="L33" s="201">
        <v>0.5</v>
      </c>
      <c r="M33" s="202"/>
      <c r="N33" s="203">
        <f t="shared" si="1"/>
        <v>2.4750000000000001E-2</v>
      </c>
      <c r="O33" s="203">
        <f t="shared" si="2"/>
        <v>0.18150000000000002</v>
      </c>
      <c r="P33" s="203">
        <f t="shared" si="3"/>
        <v>0.33</v>
      </c>
      <c r="Q33" s="203">
        <f t="shared" si="4"/>
        <v>0.33</v>
      </c>
      <c r="R33" s="203">
        <f t="shared" si="5"/>
        <v>9.0750000000000011E-2</v>
      </c>
      <c r="S33" s="203">
        <f t="shared" si="6"/>
        <v>6.6000000000000003E-2</v>
      </c>
      <c r="T33" s="197">
        <f t="shared" si="7"/>
        <v>1.856250000000002E-2</v>
      </c>
      <c r="U33" s="197">
        <f t="shared" si="8"/>
        <v>0</v>
      </c>
      <c r="V33" s="327">
        <f t="shared" si="9"/>
        <v>2.5987500000000028E-2</v>
      </c>
    </row>
    <row r="34" spans="2:22" s="126" customFormat="1" ht="15" customHeight="1" x14ac:dyDescent="0.2">
      <c r="B34" s="313" t="s">
        <v>354</v>
      </c>
      <c r="C34" s="198" t="s">
        <v>355</v>
      </c>
      <c r="D34" s="198" t="s">
        <v>257</v>
      </c>
      <c r="E34" s="226" t="s">
        <v>253</v>
      </c>
      <c r="F34" s="201">
        <v>1</v>
      </c>
      <c r="G34" s="200"/>
      <c r="H34" s="201">
        <v>0.78</v>
      </c>
      <c r="I34" s="201">
        <v>0.15</v>
      </c>
      <c r="J34" s="201">
        <v>0.5</v>
      </c>
      <c r="K34" s="201">
        <v>0.5</v>
      </c>
      <c r="L34" s="201">
        <v>0.5</v>
      </c>
      <c r="M34" s="202"/>
      <c r="N34" s="203">
        <f t="shared" ref="N34:N186" si="10">F34*(I34*J34*H34)</f>
        <v>5.8499999999999996E-2</v>
      </c>
      <c r="O34" s="203">
        <f t="shared" ref="O34:O186" si="11">(($R$8+I34+$R$8)*H34)*F34</f>
        <v>0.42900000000000005</v>
      </c>
      <c r="P34" s="203">
        <f t="shared" ref="P34:P186" si="12">F34*((H34*K34)+(H34*L34))</f>
        <v>0.78</v>
      </c>
      <c r="Q34" s="203">
        <f t="shared" ref="Q34:Q186" si="13">P34</f>
        <v>0.78</v>
      </c>
      <c r="R34" s="203">
        <f t="shared" ref="R34:R186" si="14">(($R$8+I34+$R$8)*J34*H34)*F34</f>
        <v>0.21450000000000002</v>
      </c>
      <c r="S34" s="203">
        <f t="shared" ref="S34:S186" si="15">R34-N34</f>
        <v>0.15600000000000003</v>
      </c>
      <c r="T34" s="197">
        <f t="shared" ref="T34:T76" si="16">(R34-(S34*$Y$15))*$Y$17</f>
        <v>4.387499999999999E-2</v>
      </c>
      <c r="U34" s="197">
        <f t="shared" ref="U34:U76" si="17">T34*$Y$14</f>
        <v>0</v>
      </c>
      <c r="V34" s="327">
        <f t="shared" ref="V34:V76" si="18">T34*$Y$18</f>
        <v>6.142499999999998E-2</v>
      </c>
    </row>
    <row r="35" spans="2:22" s="126" customFormat="1" ht="15" customHeight="1" x14ac:dyDescent="0.2">
      <c r="B35" s="313" t="s">
        <v>354</v>
      </c>
      <c r="C35" s="198" t="s">
        <v>355</v>
      </c>
      <c r="D35" s="198" t="s">
        <v>257</v>
      </c>
      <c r="E35" s="226" t="s">
        <v>254</v>
      </c>
      <c r="F35" s="201">
        <v>1</v>
      </c>
      <c r="G35" s="200"/>
      <c r="H35" s="201">
        <v>0.15</v>
      </c>
      <c r="I35" s="201">
        <v>0.15</v>
      </c>
      <c r="J35" s="201">
        <v>0.5</v>
      </c>
      <c r="K35" s="201">
        <v>0.5</v>
      </c>
      <c r="L35" s="201">
        <v>0</v>
      </c>
      <c r="M35" s="202"/>
      <c r="N35" s="203">
        <f t="shared" si="10"/>
        <v>1.125E-2</v>
      </c>
      <c r="O35" s="203">
        <f t="shared" si="11"/>
        <v>8.2500000000000004E-2</v>
      </c>
      <c r="P35" s="203">
        <f t="shared" si="12"/>
        <v>7.4999999999999997E-2</v>
      </c>
      <c r="Q35" s="203">
        <f t="shared" si="13"/>
        <v>7.4999999999999997E-2</v>
      </c>
      <c r="R35" s="203">
        <f t="shared" si="14"/>
        <v>4.1250000000000002E-2</v>
      </c>
      <c r="S35" s="203">
        <f t="shared" si="15"/>
        <v>3.0000000000000002E-2</v>
      </c>
      <c r="T35" s="197">
        <f t="shared" si="16"/>
        <v>8.4374999999999988E-3</v>
      </c>
      <c r="U35" s="197">
        <f t="shared" si="17"/>
        <v>0</v>
      </c>
      <c r="V35" s="327">
        <f t="shared" si="18"/>
        <v>1.1812499999999998E-2</v>
      </c>
    </row>
    <row r="36" spans="2:22" s="126" customFormat="1" ht="15" customHeight="1" x14ac:dyDescent="0.2">
      <c r="B36" s="313" t="s">
        <v>354</v>
      </c>
      <c r="C36" s="198" t="s">
        <v>355</v>
      </c>
      <c r="D36" s="198" t="s">
        <v>257</v>
      </c>
      <c r="E36" s="226" t="s">
        <v>230</v>
      </c>
      <c r="F36" s="201">
        <v>1</v>
      </c>
      <c r="G36" s="200"/>
      <c r="H36" s="201">
        <v>0.92</v>
      </c>
      <c r="I36" s="201">
        <v>0.15</v>
      </c>
      <c r="J36" s="201">
        <v>0.5</v>
      </c>
      <c r="K36" s="201">
        <v>0.5</v>
      </c>
      <c r="L36" s="201">
        <v>0.5</v>
      </c>
      <c r="M36" s="202"/>
      <c r="N36" s="203">
        <f t="shared" si="10"/>
        <v>6.9000000000000006E-2</v>
      </c>
      <c r="O36" s="203">
        <f t="shared" si="11"/>
        <v>0.50600000000000012</v>
      </c>
      <c r="P36" s="203">
        <f t="shared" si="12"/>
        <v>0.92</v>
      </c>
      <c r="Q36" s="203">
        <f t="shared" si="13"/>
        <v>0.92</v>
      </c>
      <c r="R36" s="203">
        <f t="shared" si="14"/>
        <v>0.25300000000000006</v>
      </c>
      <c r="S36" s="203">
        <f t="shared" si="15"/>
        <v>0.18400000000000005</v>
      </c>
      <c r="T36" s="197">
        <f t="shared" si="16"/>
        <v>5.1750000000000025E-2</v>
      </c>
      <c r="U36" s="197">
        <f t="shared" si="17"/>
        <v>0</v>
      </c>
      <c r="V36" s="327">
        <f t="shared" si="18"/>
        <v>7.2450000000000028E-2</v>
      </c>
    </row>
    <row r="37" spans="2:22" s="126" customFormat="1" ht="15" customHeight="1" x14ac:dyDescent="0.2">
      <c r="B37" s="313" t="s">
        <v>354</v>
      </c>
      <c r="C37" s="198" t="s">
        <v>355</v>
      </c>
      <c r="D37" s="198" t="s">
        <v>257</v>
      </c>
      <c r="E37" s="226" t="s">
        <v>248</v>
      </c>
      <c r="F37" s="201">
        <v>1</v>
      </c>
      <c r="G37" s="200"/>
      <c r="H37" s="201">
        <v>0.15</v>
      </c>
      <c r="I37" s="201">
        <v>0.15</v>
      </c>
      <c r="J37" s="201">
        <v>0.5</v>
      </c>
      <c r="K37" s="201">
        <v>0.5</v>
      </c>
      <c r="L37" s="201">
        <v>0</v>
      </c>
      <c r="M37" s="202"/>
      <c r="N37" s="203">
        <f t="shared" si="10"/>
        <v>1.125E-2</v>
      </c>
      <c r="O37" s="203">
        <f t="shared" si="11"/>
        <v>8.2500000000000004E-2</v>
      </c>
      <c r="P37" s="203">
        <f t="shared" si="12"/>
        <v>7.4999999999999997E-2</v>
      </c>
      <c r="Q37" s="203">
        <f t="shared" si="13"/>
        <v>7.4999999999999997E-2</v>
      </c>
      <c r="R37" s="203">
        <f t="shared" si="14"/>
        <v>4.1250000000000002E-2</v>
      </c>
      <c r="S37" s="203">
        <f t="shared" si="15"/>
        <v>3.0000000000000002E-2</v>
      </c>
      <c r="T37" s="197">
        <f t="shared" si="16"/>
        <v>8.4374999999999988E-3</v>
      </c>
      <c r="U37" s="197">
        <f t="shared" si="17"/>
        <v>0</v>
      </c>
      <c r="V37" s="327">
        <f t="shared" si="18"/>
        <v>1.1812499999999998E-2</v>
      </c>
    </row>
    <row r="38" spans="2:22" s="126" customFormat="1" ht="15" customHeight="1" x14ac:dyDescent="0.2">
      <c r="B38" s="313" t="s">
        <v>354</v>
      </c>
      <c r="C38" s="198" t="s">
        <v>355</v>
      </c>
      <c r="D38" s="198" t="s">
        <v>257</v>
      </c>
      <c r="E38" s="226" t="s">
        <v>258</v>
      </c>
      <c r="F38" s="201">
        <v>1</v>
      </c>
      <c r="G38" s="200"/>
      <c r="H38" s="201">
        <v>1.53</v>
      </c>
      <c r="I38" s="201">
        <v>0.15</v>
      </c>
      <c r="J38" s="201">
        <v>0.5</v>
      </c>
      <c r="K38" s="201">
        <v>0.5</v>
      </c>
      <c r="L38" s="201">
        <v>0.5</v>
      </c>
      <c r="M38" s="202"/>
      <c r="N38" s="203">
        <f t="shared" si="10"/>
        <v>0.11474999999999999</v>
      </c>
      <c r="O38" s="203">
        <f t="shared" si="11"/>
        <v>0.84150000000000014</v>
      </c>
      <c r="P38" s="203">
        <f t="shared" si="12"/>
        <v>1.53</v>
      </c>
      <c r="Q38" s="203">
        <f t="shared" si="13"/>
        <v>1.53</v>
      </c>
      <c r="R38" s="203">
        <f t="shared" si="14"/>
        <v>0.42075000000000007</v>
      </c>
      <c r="S38" s="203">
        <f t="shared" si="15"/>
        <v>0.30600000000000005</v>
      </c>
      <c r="T38" s="197">
        <f t="shared" si="16"/>
        <v>8.6062500000000028E-2</v>
      </c>
      <c r="U38" s="197">
        <f t="shared" si="17"/>
        <v>0</v>
      </c>
      <c r="V38" s="327">
        <f t="shared" si="18"/>
        <v>0.12048750000000003</v>
      </c>
    </row>
    <row r="39" spans="2:22" s="126" customFormat="1" ht="15" customHeight="1" x14ac:dyDescent="0.2">
      <c r="B39" s="313" t="s">
        <v>354</v>
      </c>
      <c r="C39" s="198" t="s">
        <v>355</v>
      </c>
      <c r="D39" s="198" t="s">
        <v>257</v>
      </c>
      <c r="E39" s="226" t="s">
        <v>259</v>
      </c>
      <c r="F39" s="201">
        <v>1</v>
      </c>
      <c r="G39" s="200"/>
      <c r="H39" s="201">
        <v>0.15</v>
      </c>
      <c r="I39" s="201">
        <v>0.15</v>
      </c>
      <c r="J39" s="201">
        <v>0.5</v>
      </c>
      <c r="K39" s="201">
        <v>0.5</v>
      </c>
      <c r="L39" s="201">
        <v>0</v>
      </c>
      <c r="M39" s="202"/>
      <c r="N39" s="203">
        <f t="shared" si="10"/>
        <v>1.125E-2</v>
      </c>
      <c r="O39" s="203">
        <f t="shared" si="11"/>
        <v>8.2500000000000004E-2</v>
      </c>
      <c r="P39" s="203">
        <f t="shared" si="12"/>
        <v>7.4999999999999997E-2</v>
      </c>
      <c r="Q39" s="203">
        <f t="shared" si="13"/>
        <v>7.4999999999999997E-2</v>
      </c>
      <c r="R39" s="203">
        <f t="shared" si="14"/>
        <v>4.1250000000000002E-2</v>
      </c>
      <c r="S39" s="203">
        <f t="shared" si="15"/>
        <v>3.0000000000000002E-2</v>
      </c>
      <c r="T39" s="197">
        <f t="shared" si="16"/>
        <v>8.4374999999999988E-3</v>
      </c>
      <c r="U39" s="197">
        <f t="shared" si="17"/>
        <v>0</v>
      </c>
      <c r="V39" s="327">
        <f t="shared" si="18"/>
        <v>1.1812499999999998E-2</v>
      </c>
    </row>
    <row r="40" spans="2:22" s="126" customFormat="1" ht="15" customHeight="1" x14ac:dyDescent="0.2">
      <c r="B40" s="313" t="s">
        <v>354</v>
      </c>
      <c r="C40" s="198" t="s">
        <v>355</v>
      </c>
      <c r="D40" s="198" t="s">
        <v>257</v>
      </c>
      <c r="E40" s="226" t="s">
        <v>260</v>
      </c>
      <c r="F40" s="201">
        <v>1</v>
      </c>
      <c r="G40" s="200"/>
      <c r="H40" s="201">
        <v>0.41</v>
      </c>
      <c r="I40" s="201">
        <v>0.15</v>
      </c>
      <c r="J40" s="201">
        <v>0.5</v>
      </c>
      <c r="K40" s="201">
        <v>0.5</v>
      </c>
      <c r="L40" s="201">
        <v>0.5</v>
      </c>
      <c r="M40" s="202"/>
      <c r="N40" s="203">
        <f t="shared" si="10"/>
        <v>3.0749999999999996E-2</v>
      </c>
      <c r="O40" s="203">
        <f t="shared" si="11"/>
        <v>0.22550000000000001</v>
      </c>
      <c r="P40" s="203">
        <f t="shared" si="12"/>
        <v>0.41</v>
      </c>
      <c r="Q40" s="203">
        <f t="shared" si="13"/>
        <v>0.41</v>
      </c>
      <c r="R40" s="203">
        <f t="shared" si="14"/>
        <v>0.11275</v>
      </c>
      <c r="S40" s="203">
        <f t="shared" si="15"/>
        <v>8.2000000000000003E-2</v>
      </c>
      <c r="T40" s="197">
        <f t="shared" si="16"/>
        <v>2.306250000000001E-2</v>
      </c>
      <c r="U40" s="197">
        <f t="shared" si="17"/>
        <v>0</v>
      </c>
      <c r="V40" s="327">
        <f t="shared" si="18"/>
        <v>3.2287500000000011E-2</v>
      </c>
    </row>
    <row r="41" spans="2:22" s="126" customFormat="1" ht="15" customHeight="1" x14ac:dyDescent="0.2">
      <c r="B41" s="313" t="s">
        <v>354</v>
      </c>
      <c r="C41" s="198" t="s">
        <v>355</v>
      </c>
      <c r="D41" s="198" t="s">
        <v>257</v>
      </c>
      <c r="E41" s="226" t="s">
        <v>261</v>
      </c>
      <c r="F41" s="201">
        <v>1</v>
      </c>
      <c r="G41" s="200"/>
      <c r="H41" s="201">
        <v>0.8</v>
      </c>
      <c r="I41" s="201">
        <v>0.15</v>
      </c>
      <c r="J41" s="201">
        <v>0.5</v>
      </c>
      <c r="K41" s="201">
        <v>0.5</v>
      </c>
      <c r="L41" s="201">
        <v>0.5</v>
      </c>
      <c r="M41" s="202"/>
      <c r="N41" s="203">
        <f t="shared" si="10"/>
        <v>0.06</v>
      </c>
      <c r="O41" s="203">
        <f t="shared" si="11"/>
        <v>0.44000000000000006</v>
      </c>
      <c r="P41" s="203">
        <f t="shared" si="12"/>
        <v>0.8</v>
      </c>
      <c r="Q41" s="203">
        <f t="shared" si="13"/>
        <v>0.8</v>
      </c>
      <c r="R41" s="203">
        <f t="shared" si="14"/>
        <v>0.22000000000000003</v>
      </c>
      <c r="S41" s="203">
        <f t="shared" si="15"/>
        <v>0.16000000000000003</v>
      </c>
      <c r="T41" s="197">
        <f t="shared" si="16"/>
        <v>4.5000000000000005E-2</v>
      </c>
      <c r="U41" s="197">
        <f t="shared" si="17"/>
        <v>0</v>
      </c>
      <c r="V41" s="327">
        <f t="shared" si="18"/>
        <v>6.3E-2</v>
      </c>
    </row>
    <row r="42" spans="2:22" s="126" customFormat="1" ht="15" customHeight="1" x14ac:dyDescent="0.2">
      <c r="B42" s="313" t="s">
        <v>354</v>
      </c>
      <c r="C42" s="198" t="s">
        <v>355</v>
      </c>
      <c r="D42" s="198" t="s">
        <v>257</v>
      </c>
      <c r="E42" s="226" t="s">
        <v>262</v>
      </c>
      <c r="F42" s="201">
        <v>1</v>
      </c>
      <c r="G42" s="200"/>
      <c r="H42" s="201">
        <v>0.15</v>
      </c>
      <c r="I42" s="201">
        <v>0.15</v>
      </c>
      <c r="J42" s="201">
        <v>0.5</v>
      </c>
      <c r="K42" s="201">
        <v>0.5</v>
      </c>
      <c r="L42" s="201">
        <v>0</v>
      </c>
      <c r="M42" s="202"/>
      <c r="N42" s="203">
        <f t="shared" si="10"/>
        <v>1.125E-2</v>
      </c>
      <c r="O42" s="203">
        <f t="shared" si="11"/>
        <v>8.2500000000000004E-2</v>
      </c>
      <c r="P42" s="203">
        <f t="shared" si="12"/>
        <v>7.4999999999999997E-2</v>
      </c>
      <c r="Q42" s="203">
        <f t="shared" si="13"/>
        <v>7.4999999999999997E-2</v>
      </c>
      <c r="R42" s="203">
        <f t="shared" si="14"/>
        <v>4.1250000000000002E-2</v>
      </c>
      <c r="S42" s="203">
        <f t="shared" si="15"/>
        <v>3.0000000000000002E-2</v>
      </c>
      <c r="T42" s="197">
        <f t="shared" si="16"/>
        <v>8.4374999999999988E-3</v>
      </c>
      <c r="U42" s="197">
        <f t="shared" si="17"/>
        <v>0</v>
      </c>
      <c r="V42" s="327">
        <f t="shared" si="18"/>
        <v>1.1812499999999998E-2</v>
      </c>
    </row>
    <row r="43" spans="2:22" s="126" customFormat="1" ht="15" customHeight="1" x14ac:dyDescent="0.2">
      <c r="B43" s="313" t="s">
        <v>354</v>
      </c>
      <c r="C43" s="198" t="s">
        <v>355</v>
      </c>
      <c r="D43" s="198" t="s">
        <v>257</v>
      </c>
      <c r="E43" s="226" t="s">
        <v>263</v>
      </c>
      <c r="F43" s="201">
        <v>1</v>
      </c>
      <c r="G43" s="200"/>
      <c r="H43" s="201">
        <v>0.4</v>
      </c>
      <c r="I43" s="201">
        <v>0.15</v>
      </c>
      <c r="J43" s="201">
        <v>0.5</v>
      </c>
      <c r="K43" s="201">
        <v>0.5</v>
      </c>
      <c r="L43" s="201">
        <v>0.5</v>
      </c>
      <c r="M43" s="202"/>
      <c r="N43" s="203">
        <f t="shared" si="10"/>
        <v>0.03</v>
      </c>
      <c r="O43" s="203">
        <f t="shared" si="11"/>
        <v>0.22000000000000003</v>
      </c>
      <c r="P43" s="203">
        <f t="shared" si="12"/>
        <v>0.4</v>
      </c>
      <c r="Q43" s="203">
        <f t="shared" si="13"/>
        <v>0.4</v>
      </c>
      <c r="R43" s="203">
        <f t="shared" si="14"/>
        <v>0.11000000000000001</v>
      </c>
      <c r="S43" s="203">
        <f t="shared" si="15"/>
        <v>8.0000000000000016E-2</v>
      </c>
      <c r="T43" s="197">
        <f t="shared" si="16"/>
        <v>2.2500000000000003E-2</v>
      </c>
      <c r="U43" s="197">
        <f t="shared" si="17"/>
        <v>0</v>
      </c>
      <c r="V43" s="327">
        <f t="shared" si="18"/>
        <v>3.15E-2</v>
      </c>
    </row>
    <row r="44" spans="2:22" s="126" customFormat="1" ht="15" customHeight="1" x14ac:dyDescent="0.2">
      <c r="B44" s="313" t="s">
        <v>354</v>
      </c>
      <c r="C44" s="198" t="s">
        <v>355</v>
      </c>
      <c r="D44" s="198" t="s">
        <v>257</v>
      </c>
      <c r="E44" s="226" t="s">
        <v>264</v>
      </c>
      <c r="F44" s="201">
        <v>1</v>
      </c>
      <c r="G44" s="200"/>
      <c r="H44" s="201">
        <v>0.15</v>
      </c>
      <c r="I44" s="201">
        <v>0.15</v>
      </c>
      <c r="J44" s="201">
        <v>0.5</v>
      </c>
      <c r="K44" s="201">
        <v>0</v>
      </c>
      <c r="L44" s="201">
        <v>0.5</v>
      </c>
      <c r="M44" s="202"/>
      <c r="N44" s="203">
        <f t="shared" si="10"/>
        <v>1.125E-2</v>
      </c>
      <c r="O44" s="203">
        <f t="shared" si="11"/>
        <v>8.2500000000000004E-2</v>
      </c>
      <c r="P44" s="203">
        <f t="shared" si="12"/>
        <v>7.4999999999999997E-2</v>
      </c>
      <c r="Q44" s="203">
        <f t="shared" si="13"/>
        <v>7.4999999999999997E-2</v>
      </c>
      <c r="R44" s="203">
        <f t="shared" si="14"/>
        <v>4.1250000000000002E-2</v>
      </c>
      <c r="S44" s="203">
        <f t="shared" si="15"/>
        <v>3.0000000000000002E-2</v>
      </c>
      <c r="T44" s="197">
        <f t="shared" si="16"/>
        <v>8.4374999999999988E-3</v>
      </c>
      <c r="U44" s="197">
        <f t="shared" si="17"/>
        <v>0</v>
      </c>
      <c r="V44" s="327">
        <f t="shared" si="18"/>
        <v>1.1812499999999998E-2</v>
      </c>
    </row>
    <row r="45" spans="2:22" s="126" customFormat="1" ht="15" customHeight="1" x14ac:dyDescent="0.2">
      <c r="B45" s="313" t="s">
        <v>354</v>
      </c>
      <c r="C45" s="198" t="s">
        <v>355</v>
      </c>
      <c r="D45" s="198" t="s">
        <v>257</v>
      </c>
      <c r="E45" s="226" t="s">
        <v>265</v>
      </c>
      <c r="F45" s="201">
        <v>1</v>
      </c>
      <c r="G45" s="200"/>
      <c r="H45" s="201">
        <v>1.51</v>
      </c>
      <c r="I45" s="201">
        <v>0.15</v>
      </c>
      <c r="J45" s="201">
        <v>0.5</v>
      </c>
      <c r="K45" s="201">
        <v>0.5</v>
      </c>
      <c r="L45" s="201">
        <v>0.5</v>
      </c>
      <c r="M45" s="202"/>
      <c r="N45" s="203">
        <f t="shared" si="10"/>
        <v>0.11324999999999999</v>
      </c>
      <c r="O45" s="203">
        <f t="shared" si="11"/>
        <v>0.83050000000000013</v>
      </c>
      <c r="P45" s="203">
        <f t="shared" si="12"/>
        <v>1.51</v>
      </c>
      <c r="Q45" s="203">
        <f t="shared" si="13"/>
        <v>1.51</v>
      </c>
      <c r="R45" s="203">
        <f t="shared" si="14"/>
        <v>0.41525000000000006</v>
      </c>
      <c r="S45" s="203">
        <f t="shared" si="15"/>
        <v>0.30200000000000005</v>
      </c>
      <c r="T45" s="197">
        <f t="shared" si="16"/>
        <v>8.4937500000000013E-2</v>
      </c>
      <c r="U45" s="197">
        <f t="shared" si="17"/>
        <v>0</v>
      </c>
      <c r="V45" s="327">
        <f t="shared" si="18"/>
        <v>0.1189125</v>
      </c>
    </row>
    <row r="46" spans="2:22" s="126" customFormat="1" ht="15" customHeight="1" x14ac:dyDescent="0.2">
      <c r="B46" s="313" t="s">
        <v>354</v>
      </c>
      <c r="C46" s="198" t="s">
        <v>355</v>
      </c>
      <c r="D46" s="198" t="s">
        <v>257</v>
      </c>
      <c r="E46" s="226" t="s">
        <v>266</v>
      </c>
      <c r="F46" s="201">
        <v>1</v>
      </c>
      <c r="G46" s="200"/>
      <c r="H46" s="201">
        <v>2.64</v>
      </c>
      <c r="I46" s="201">
        <v>0.15</v>
      </c>
      <c r="J46" s="201">
        <v>0.5</v>
      </c>
      <c r="K46" s="201">
        <v>0.5</v>
      </c>
      <c r="L46" s="201">
        <v>0.5</v>
      </c>
      <c r="M46" s="202"/>
      <c r="N46" s="203">
        <f t="shared" si="10"/>
        <v>0.19800000000000001</v>
      </c>
      <c r="O46" s="203">
        <f t="shared" si="11"/>
        <v>1.4520000000000002</v>
      </c>
      <c r="P46" s="203">
        <f t="shared" si="12"/>
        <v>2.64</v>
      </c>
      <c r="Q46" s="203">
        <f t="shared" si="13"/>
        <v>2.64</v>
      </c>
      <c r="R46" s="203">
        <f t="shared" si="14"/>
        <v>0.72600000000000009</v>
      </c>
      <c r="S46" s="203">
        <f t="shared" si="15"/>
        <v>0.52800000000000002</v>
      </c>
      <c r="T46" s="197">
        <f t="shared" si="16"/>
        <v>0.14850000000000016</v>
      </c>
      <c r="U46" s="197">
        <f t="shared" si="17"/>
        <v>0</v>
      </c>
      <c r="V46" s="327">
        <f t="shared" si="18"/>
        <v>0.20790000000000022</v>
      </c>
    </row>
    <row r="47" spans="2:22" s="126" customFormat="1" ht="15" customHeight="1" x14ac:dyDescent="0.2">
      <c r="B47" s="313" t="s">
        <v>354</v>
      </c>
      <c r="C47" s="198" t="s">
        <v>355</v>
      </c>
      <c r="D47" s="198" t="s">
        <v>267</v>
      </c>
      <c r="E47" s="226" t="s">
        <v>231</v>
      </c>
      <c r="F47" s="201">
        <v>1</v>
      </c>
      <c r="G47" s="200"/>
      <c r="H47" s="201">
        <v>2.1</v>
      </c>
      <c r="I47" s="201">
        <v>0.15</v>
      </c>
      <c r="J47" s="201">
        <v>0.5</v>
      </c>
      <c r="K47" s="201">
        <v>0.5</v>
      </c>
      <c r="L47" s="201">
        <v>0.5</v>
      </c>
      <c r="M47" s="202"/>
      <c r="N47" s="203">
        <f t="shared" si="10"/>
        <v>0.1575</v>
      </c>
      <c r="O47" s="203">
        <f t="shared" si="11"/>
        <v>1.1550000000000002</v>
      </c>
      <c r="P47" s="203">
        <f t="shared" si="12"/>
        <v>2.1</v>
      </c>
      <c r="Q47" s="203">
        <f t="shared" si="13"/>
        <v>2.1</v>
      </c>
      <c r="R47" s="203">
        <f t="shared" si="14"/>
        <v>0.57750000000000012</v>
      </c>
      <c r="S47" s="203">
        <f t="shared" si="15"/>
        <v>0.42000000000000015</v>
      </c>
      <c r="T47" s="197">
        <f t="shared" si="16"/>
        <v>0.11812499999999997</v>
      </c>
      <c r="U47" s="197">
        <f t="shared" si="17"/>
        <v>0</v>
      </c>
      <c r="V47" s="327">
        <f t="shared" si="18"/>
        <v>0.16537499999999994</v>
      </c>
    </row>
    <row r="48" spans="2:22" s="126" customFormat="1" ht="15" customHeight="1" x14ac:dyDescent="0.2">
      <c r="B48" s="313" t="s">
        <v>354</v>
      </c>
      <c r="C48" s="198" t="s">
        <v>355</v>
      </c>
      <c r="D48" s="198" t="s">
        <v>267</v>
      </c>
      <c r="E48" s="226" t="s">
        <v>232</v>
      </c>
      <c r="F48" s="201">
        <v>1</v>
      </c>
      <c r="G48" s="200"/>
      <c r="H48" s="201">
        <v>0.15</v>
      </c>
      <c r="I48" s="201">
        <v>0.15</v>
      </c>
      <c r="J48" s="201">
        <v>0.5</v>
      </c>
      <c r="K48" s="201">
        <v>0</v>
      </c>
      <c r="L48" s="201">
        <v>0.5</v>
      </c>
      <c r="M48" s="202"/>
      <c r="N48" s="203">
        <f t="shared" si="10"/>
        <v>1.125E-2</v>
      </c>
      <c r="O48" s="203">
        <f t="shared" si="11"/>
        <v>8.2500000000000004E-2</v>
      </c>
      <c r="P48" s="203">
        <f t="shared" si="12"/>
        <v>7.4999999999999997E-2</v>
      </c>
      <c r="Q48" s="203">
        <f t="shared" si="13"/>
        <v>7.4999999999999997E-2</v>
      </c>
      <c r="R48" s="203">
        <f t="shared" si="14"/>
        <v>4.1250000000000002E-2</v>
      </c>
      <c r="S48" s="203">
        <f t="shared" si="15"/>
        <v>3.0000000000000002E-2</v>
      </c>
      <c r="T48" s="197">
        <f t="shared" si="16"/>
        <v>8.4374999999999988E-3</v>
      </c>
      <c r="U48" s="197">
        <f t="shared" si="17"/>
        <v>0</v>
      </c>
      <c r="V48" s="327">
        <f t="shared" si="18"/>
        <v>1.1812499999999998E-2</v>
      </c>
    </row>
    <row r="49" spans="2:22" s="126" customFormat="1" ht="15" customHeight="1" x14ac:dyDescent="0.2">
      <c r="B49" s="313" t="s">
        <v>354</v>
      </c>
      <c r="C49" s="198" t="s">
        <v>355</v>
      </c>
      <c r="D49" s="198" t="s">
        <v>267</v>
      </c>
      <c r="E49" s="226" t="s">
        <v>233</v>
      </c>
      <c r="F49" s="201">
        <v>1</v>
      </c>
      <c r="G49" s="200"/>
      <c r="H49" s="201">
        <v>1.06</v>
      </c>
      <c r="I49" s="201">
        <v>0.15</v>
      </c>
      <c r="J49" s="201">
        <v>0.5</v>
      </c>
      <c r="K49" s="201">
        <v>0.5</v>
      </c>
      <c r="L49" s="201">
        <v>0.5</v>
      </c>
      <c r="M49" s="202"/>
      <c r="N49" s="203">
        <f t="shared" si="10"/>
        <v>7.9500000000000001E-2</v>
      </c>
      <c r="O49" s="203">
        <f t="shared" si="11"/>
        <v>0.58300000000000007</v>
      </c>
      <c r="P49" s="203">
        <f t="shared" si="12"/>
        <v>1.06</v>
      </c>
      <c r="Q49" s="203">
        <f t="shared" si="13"/>
        <v>1.06</v>
      </c>
      <c r="R49" s="203">
        <f t="shared" si="14"/>
        <v>0.29150000000000004</v>
      </c>
      <c r="S49" s="203">
        <f t="shared" si="15"/>
        <v>0.21200000000000002</v>
      </c>
      <c r="T49" s="197">
        <f t="shared" si="16"/>
        <v>5.9625000000000025E-2</v>
      </c>
      <c r="U49" s="197">
        <f t="shared" si="17"/>
        <v>0</v>
      </c>
      <c r="V49" s="327">
        <f t="shared" si="18"/>
        <v>8.3475000000000035E-2</v>
      </c>
    </row>
    <row r="50" spans="2:22" s="126" customFormat="1" ht="15" customHeight="1" x14ac:dyDescent="0.2">
      <c r="B50" s="313" t="s">
        <v>354</v>
      </c>
      <c r="C50" s="198" t="s">
        <v>355</v>
      </c>
      <c r="D50" s="198" t="s">
        <v>267</v>
      </c>
      <c r="E50" s="226" t="s">
        <v>234</v>
      </c>
      <c r="F50" s="201">
        <v>1</v>
      </c>
      <c r="G50" s="200"/>
      <c r="H50" s="201">
        <v>0.78</v>
      </c>
      <c r="I50" s="201">
        <v>0.15</v>
      </c>
      <c r="J50" s="201">
        <v>0.5</v>
      </c>
      <c r="K50" s="201">
        <v>0.5</v>
      </c>
      <c r="L50" s="201">
        <v>0.5</v>
      </c>
      <c r="M50" s="202"/>
      <c r="N50" s="203">
        <f t="shared" si="10"/>
        <v>5.8499999999999996E-2</v>
      </c>
      <c r="O50" s="203">
        <f t="shared" si="11"/>
        <v>0.42900000000000005</v>
      </c>
      <c r="P50" s="203">
        <f t="shared" si="12"/>
        <v>0.78</v>
      </c>
      <c r="Q50" s="203">
        <f t="shared" si="13"/>
        <v>0.78</v>
      </c>
      <c r="R50" s="203">
        <f t="shared" si="14"/>
        <v>0.21450000000000002</v>
      </c>
      <c r="S50" s="203">
        <f t="shared" si="15"/>
        <v>0.15600000000000003</v>
      </c>
      <c r="T50" s="197">
        <f t="shared" si="16"/>
        <v>4.387499999999999E-2</v>
      </c>
      <c r="U50" s="197">
        <f t="shared" si="17"/>
        <v>0</v>
      </c>
      <c r="V50" s="327">
        <f t="shared" si="18"/>
        <v>6.142499999999998E-2</v>
      </c>
    </row>
    <row r="51" spans="2:22" s="126" customFormat="1" ht="15" customHeight="1" x14ac:dyDescent="0.2">
      <c r="B51" s="313" t="s">
        <v>354</v>
      </c>
      <c r="C51" s="198" t="s">
        <v>355</v>
      </c>
      <c r="D51" s="198" t="s">
        <v>267</v>
      </c>
      <c r="E51" s="226" t="s">
        <v>235</v>
      </c>
      <c r="F51" s="201">
        <v>1</v>
      </c>
      <c r="G51" s="200"/>
      <c r="H51" s="201">
        <v>0.15</v>
      </c>
      <c r="I51" s="201">
        <v>0.15</v>
      </c>
      <c r="J51" s="201">
        <v>0.5</v>
      </c>
      <c r="K51" s="201">
        <v>0</v>
      </c>
      <c r="L51" s="201">
        <v>0.5</v>
      </c>
      <c r="M51" s="202"/>
      <c r="N51" s="203">
        <f t="shared" ref="N51:N60" si="19">F51*(I51*J51*H51)</f>
        <v>1.125E-2</v>
      </c>
      <c r="O51" s="203">
        <f t="shared" ref="O51:O60" si="20">(($R$8+I51+$R$8)*H51)*F51</f>
        <v>8.2500000000000004E-2</v>
      </c>
      <c r="P51" s="203">
        <f t="shared" ref="P51:P60" si="21">F51*((H51*K51)+(H51*L51))</f>
        <v>7.4999999999999997E-2</v>
      </c>
      <c r="Q51" s="203">
        <f t="shared" si="13"/>
        <v>7.4999999999999997E-2</v>
      </c>
      <c r="R51" s="203">
        <f t="shared" ref="R51:R60" si="22">(($R$8+I51+$R$8)*J51*H51)*F51</f>
        <v>4.1250000000000002E-2</v>
      </c>
      <c r="S51" s="203">
        <f t="shared" ref="S51:S60" si="23">R51-N51</f>
        <v>3.0000000000000002E-2</v>
      </c>
      <c r="T51" s="197">
        <f t="shared" si="16"/>
        <v>8.4374999999999988E-3</v>
      </c>
      <c r="U51" s="197">
        <f t="shared" si="17"/>
        <v>0</v>
      </c>
      <c r="V51" s="327">
        <f t="shared" si="18"/>
        <v>1.1812499999999998E-2</v>
      </c>
    </row>
    <row r="52" spans="2:22" s="126" customFormat="1" ht="15" customHeight="1" x14ac:dyDescent="0.2">
      <c r="B52" s="313" t="s">
        <v>354</v>
      </c>
      <c r="C52" s="198" t="s">
        <v>355</v>
      </c>
      <c r="D52" s="198" t="s">
        <v>267</v>
      </c>
      <c r="E52" s="226" t="s">
        <v>236</v>
      </c>
      <c r="F52" s="201">
        <v>1</v>
      </c>
      <c r="G52" s="200"/>
      <c r="H52" s="201">
        <v>0.92</v>
      </c>
      <c r="I52" s="201">
        <v>0.15</v>
      </c>
      <c r="J52" s="201">
        <v>0.5</v>
      </c>
      <c r="K52" s="201">
        <v>0.5</v>
      </c>
      <c r="L52" s="201">
        <v>0.5</v>
      </c>
      <c r="M52" s="202"/>
      <c r="N52" s="203">
        <f t="shared" si="19"/>
        <v>6.9000000000000006E-2</v>
      </c>
      <c r="O52" s="203">
        <f t="shared" si="20"/>
        <v>0.50600000000000012</v>
      </c>
      <c r="P52" s="203">
        <f t="shared" si="21"/>
        <v>0.92</v>
      </c>
      <c r="Q52" s="203">
        <f t="shared" si="13"/>
        <v>0.92</v>
      </c>
      <c r="R52" s="203">
        <f t="shared" si="22"/>
        <v>0.25300000000000006</v>
      </c>
      <c r="S52" s="203">
        <f t="shared" si="23"/>
        <v>0.18400000000000005</v>
      </c>
      <c r="T52" s="197">
        <f t="shared" si="16"/>
        <v>5.1750000000000025E-2</v>
      </c>
      <c r="U52" s="197">
        <f t="shared" si="17"/>
        <v>0</v>
      </c>
      <c r="V52" s="327">
        <f t="shared" si="18"/>
        <v>7.2450000000000028E-2</v>
      </c>
    </row>
    <row r="53" spans="2:22" s="126" customFormat="1" ht="15" customHeight="1" x14ac:dyDescent="0.2">
      <c r="B53" s="313" t="s">
        <v>354</v>
      </c>
      <c r="C53" s="198" t="s">
        <v>355</v>
      </c>
      <c r="D53" s="198" t="s">
        <v>267</v>
      </c>
      <c r="E53" s="226" t="s">
        <v>251</v>
      </c>
      <c r="F53" s="201">
        <v>1</v>
      </c>
      <c r="G53" s="200"/>
      <c r="H53" s="201">
        <v>0.15</v>
      </c>
      <c r="I53" s="201">
        <v>0.15</v>
      </c>
      <c r="J53" s="201">
        <v>0.5</v>
      </c>
      <c r="K53" s="201">
        <v>0</v>
      </c>
      <c r="L53" s="201">
        <v>0.5</v>
      </c>
      <c r="M53" s="202"/>
      <c r="N53" s="203">
        <f t="shared" si="19"/>
        <v>1.125E-2</v>
      </c>
      <c r="O53" s="203">
        <f t="shared" si="20"/>
        <v>8.2500000000000004E-2</v>
      </c>
      <c r="P53" s="203">
        <f t="shared" si="21"/>
        <v>7.4999999999999997E-2</v>
      </c>
      <c r="Q53" s="203">
        <f t="shared" si="13"/>
        <v>7.4999999999999997E-2</v>
      </c>
      <c r="R53" s="203">
        <f t="shared" si="22"/>
        <v>4.1250000000000002E-2</v>
      </c>
      <c r="S53" s="203">
        <f t="shared" si="23"/>
        <v>3.0000000000000002E-2</v>
      </c>
      <c r="T53" s="197">
        <f t="shared" si="16"/>
        <v>8.4374999999999988E-3</v>
      </c>
      <c r="U53" s="197">
        <f t="shared" si="17"/>
        <v>0</v>
      </c>
      <c r="V53" s="327">
        <f t="shared" si="18"/>
        <v>1.1812499999999998E-2</v>
      </c>
    </row>
    <row r="54" spans="2:22" s="126" customFormat="1" ht="15" customHeight="1" x14ac:dyDescent="0.2">
      <c r="B54" s="313" t="s">
        <v>354</v>
      </c>
      <c r="C54" s="198" t="s">
        <v>355</v>
      </c>
      <c r="D54" s="198" t="s">
        <v>267</v>
      </c>
      <c r="E54" s="226" t="s">
        <v>252</v>
      </c>
      <c r="F54" s="201">
        <v>1</v>
      </c>
      <c r="G54" s="200"/>
      <c r="H54" s="201">
        <v>2.1</v>
      </c>
      <c r="I54" s="201">
        <v>0.15</v>
      </c>
      <c r="J54" s="201">
        <v>0.5</v>
      </c>
      <c r="K54" s="201">
        <v>0.5</v>
      </c>
      <c r="L54" s="201">
        <v>0.5</v>
      </c>
      <c r="M54" s="202"/>
      <c r="N54" s="203">
        <f t="shared" si="19"/>
        <v>0.1575</v>
      </c>
      <c r="O54" s="203">
        <f t="shared" si="20"/>
        <v>1.1550000000000002</v>
      </c>
      <c r="P54" s="203">
        <f t="shared" si="21"/>
        <v>2.1</v>
      </c>
      <c r="Q54" s="203">
        <f t="shared" si="13"/>
        <v>2.1</v>
      </c>
      <c r="R54" s="203">
        <f t="shared" si="22"/>
        <v>0.57750000000000012</v>
      </c>
      <c r="S54" s="203">
        <f t="shared" si="23"/>
        <v>0.42000000000000015</v>
      </c>
      <c r="T54" s="197">
        <f t="shared" si="16"/>
        <v>0.11812499999999997</v>
      </c>
      <c r="U54" s="197">
        <f t="shared" si="17"/>
        <v>0</v>
      </c>
      <c r="V54" s="327">
        <f t="shared" si="18"/>
        <v>0.16537499999999994</v>
      </c>
    </row>
    <row r="55" spans="2:22" s="126" customFormat="1" ht="15" customHeight="1" x14ac:dyDescent="0.2">
      <c r="B55" s="313" t="s">
        <v>354</v>
      </c>
      <c r="C55" s="198" t="s">
        <v>355</v>
      </c>
      <c r="D55" s="198" t="s">
        <v>267</v>
      </c>
      <c r="E55" s="226" t="s">
        <v>253</v>
      </c>
      <c r="F55" s="201">
        <v>1</v>
      </c>
      <c r="G55" s="200"/>
      <c r="H55" s="201">
        <v>1.34</v>
      </c>
      <c r="I55" s="201">
        <v>0.15</v>
      </c>
      <c r="J55" s="201">
        <v>0.5</v>
      </c>
      <c r="K55" s="201">
        <v>0.5</v>
      </c>
      <c r="L55" s="201">
        <v>0.5</v>
      </c>
      <c r="M55" s="202"/>
      <c r="N55" s="203">
        <f t="shared" si="19"/>
        <v>0.10050000000000001</v>
      </c>
      <c r="O55" s="203">
        <f t="shared" si="20"/>
        <v>0.7370000000000001</v>
      </c>
      <c r="P55" s="203">
        <f t="shared" si="21"/>
        <v>1.34</v>
      </c>
      <c r="Q55" s="203">
        <f t="shared" si="13"/>
        <v>1.34</v>
      </c>
      <c r="R55" s="203">
        <f t="shared" si="22"/>
        <v>0.36850000000000005</v>
      </c>
      <c r="S55" s="203">
        <f t="shared" si="23"/>
        <v>0.26800000000000002</v>
      </c>
      <c r="T55" s="197">
        <f t="shared" si="16"/>
        <v>7.5375000000000095E-2</v>
      </c>
      <c r="U55" s="197">
        <f t="shared" si="17"/>
        <v>0</v>
      </c>
      <c r="V55" s="327">
        <f t="shared" si="18"/>
        <v>0.10552500000000013</v>
      </c>
    </row>
    <row r="56" spans="2:22" s="126" customFormat="1" ht="15" customHeight="1" x14ac:dyDescent="0.2">
      <c r="B56" s="313" t="s">
        <v>354</v>
      </c>
      <c r="C56" s="198" t="s">
        <v>355</v>
      </c>
      <c r="D56" s="198" t="s">
        <v>267</v>
      </c>
      <c r="E56" s="226" t="s">
        <v>254</v>
      </c>
      <c r="F56" s="201">
        <v>1</v>
      </c>
      <c r="G56" s="200"/>
      <c r="H56" s="201">
        <v>0.15</v>
      </c>
      <c r="I56" s="201">
        <v>0.15</v>
      </c>
      <c r="J56" s="201">
        <v>0.5</v>
      </c>
      <c r="K56" s="201">
        <v>0.5</v>
      </c>
      <c r="L56" s="201">
        <v>0</v>
      </c>
      <c r="M56" s="202"/>
      <c r="N56" s="203">
        <f t="shared" si="19"/>
        <v>1.125E-2</v>
      </c>
      <c r="O56" s="203">
        <f t="shared" si="20"/>
        <v>8.2500000000000004E-2</v>
      </c>
      <c r="P56" s="203">
        <f t="shared" si="21"/>
        <v>7.4999999999999997E-2</v>
      </c>
      <c r="Q56" s="203">
        <f t="shared" si="13"/>
        <v>7.4999999999999997E-2</v>
      </c>
      <c r="R56" s="203">
        <f t="shared" si="22"/>
        <v>4.1250000000000002E-2</v>
      </c>
      <c r="S56" s="203">
        <f t="shared" si="23"/>
        <v>3.0000000000000002E-2</v>
      </c>
      <c r="T56" s="197">
        <f t="shared" si="16"/>
        <v>8.4374999999999988E-3</v>
      </c>
      <c r="U56" s="197">
        <f t="shared" si="17"/>
        <v>0</v>
      </c>
      <c r="V56" s="327">
        <f t="shared" si="18"/>
        <v>1.1812499999999998E-2</v>
      </c>
    </row>
    <row r="57" spans="2:22" s="126" customFormat="1" ht="15" customHeight="1" x14ac:dyDescent="0.2">
      <c r="B57" s="313" t="s">
        <v>354</v>
      </c>
      <c r="C57" s="198" t="s">
        <v>355</v>
      </c>
      <c r="D57" s="198" t="s">
        <v>267</v>
      </c>
      <c r="E57" s="226" t="s">
        <v>230</v>
      </c>
      <c r="F57" s="201">
        <v>1</v>
      </c>
      <c r="G57" s="200"/>
      <c r="H57" s="201">
        <v>1.4</v>
      </c>
      <c r="I57" s="201">
        <v>0.15</v>
      </c>
      <c r="J57" s="201">
        <v>0.5</v>
      </c>
      <c r="K57" s="201">
        <v>0.5</v>
      </c>
      <c r="L57" s="201">
        <v>0.5</v>
      </c>
      <c r="M57" s="202"/>
      <c r="N57" s="203">
        <f t="shared" si="19"/>
        <v>0.105</v>
      </c>
      <c r="O57" s="203">
        <f t="shared" si="20"/>
        <v>0.77</v>
      </c>
      <c r="P57" s="203">
        <f t="shared" si="21"/>
        <v>1.4</v>
      </c>
      <c r="Q57" s="203">
        <f t="shared" si="13"/>
        <v>1.4</v>
      </c>
      <c r="R57" s="203">
        <f t="shared" si="22"/>
        <v>0.38500000000000001</v>
      </c>
      <c r="S57" s="203">
        <f t="shared" si="23"/>
        <v>0.28000000000000003</v>
      </c>
      <c r="T57" s="197">
        <f t="shared" si="16"/>
        <v>7.8750000000000001E-2</v>
      </c>
      <c r="U57" s="197">
        <f t="shared" si="17"/>
        <v>0</v>
      </c>
      <c r="V57" s="327">
        <f t="shared" si="18"/>
        <v>0.11024999999999999</v>
      </c>
    </row>
    <row r="58" spans="2:22" s="126" customFormat="1" ht="15" customHeight="1" x14ac:dyDescent="0.2">
      <c r="B58" s="313" t="s">
        <v>354</v>
      </c>
      <c r="C58" s="198" t="s">
        <v>355</v>
      </c>
      <c r="D58" s="198" t="s">
        <v>268</v>
      </c>
      <c r="E58" s="226" t="s">
        <v>231</v>
      </c>
      <c r="F58" s="201">
        <v>1</v>
      </c>
      <c r="G58" s="200"/>
      <c r="H58" s="201">
        <v>1.45</v>
      </c>
      <c r="I58" s="201">
        <v>0.15</v>
      </c>
      <c r="J58" s="201">
        <v>0.5</v>
      </c>
      <c r="K58" s="201">
        <v>0.5</v>
      </c>
      <c r="L58" s="201">
        <v>0.5</v>
      </c>
      <c r="M58" s="202"/>
      <c r="N58" s="203">
        <f t="shared" si="19"/>
        <v>0.10875</v>
      </c>
      <c r="O58" s="203">
        <f t="shared" si="20"/>
        <v>0.79749999999999999</v>
      </c>
      <c r="P58" s="203">
        <f t="shared" si="21"/>
        <v>1.45</v>
      </c>
      <c r="Q58" s="203">
        <f t="shared" si="13"/>
        <v>1.45</v>
      </c>
      <c r="R58" s="203">
        <f t="shared" si="22"/>
        <v>0.39874999999999999</v>
      </c>
      <c r="S58" s="203">
        <f t="shared" si="23"/>
        <v>0.28999999999999998</v>
      </c>
      <c r="T58" s="197">
        <f t="shared" si="16"/>
        <v>8.1562500000000038E-2</v>
      </c>
      <c r="U58" s="197">
        <f t="shared" si="17"/>
        <v>0</v>
      </c>
      <c r="V58" s="327">
        <f t="shared" si="18"/>
        <v>0.11418750000000004</v>
      </c>
    </row>
    <row r="59" spans="2:22" s="126" customFormat="1" ht="15" customHeight="1" x14ac:dyDescent="0.2">
      <c r="B59" s="313" t="s">
        <v>354</v>
      </c>
      <c r="C59" s="198" t="s">
        <v>355</v>
      </c>
      <c r="D59" s="198" t="s">
        <v>268</v>
      </c>
      <c r="E59" s="226" t="s">
        <v>232</v>
      </c>
      <c r="F59" s="201">
        <v>1</v>
      </c>
      <c r="G59" s="200"/>
      <c r="H59" s="201">
        <v>0.15</v>
      </c>
      <c r="I59" s="201">
        <v>0.15</v>
      </c>
      <c r="J59" s="201">
        <v>0.5</v>
      </c>
      <c r="K59" s="201">
        <v>0.5</v>
      </c>
      <c r="L59" s="201">
        <v>0</v>
      </c>
      <c r="M59" s="202"/>
      <c r="N59" s="203">
        <f t="shared" si="19"/>
        <v>1.125E-2</v>
      </c>
      <c r="O59" s="203">
        <f t="shared" si="20"/>
        <v>8.2500000000000004E-2</v>
      </c>
      <c r="P59" s="203">
        <f t="shared" si="21"/>
        <v>7.4999999999999997E-2</v>
      </c>
      <c r="Q59" s="203">
        <f t="shared" si="13"/>
        <v>7.4999999999999997E-2</v>
      </c>
      <c r="R59" s="203">
        <f t="shared" si="22"/>
        <v>4.1250000000000002E-2</v>
      </c>
      <c r="S59" s="203">
        <f t="shared" si="23"/>
        <v>3.0000000000000002E-2</v>
      </c>
      <c r="T59" s="197">
        <f t="shared" si="16"/>
        <v>8.4374999999999988E-3</v>
      </c>
      <c r="U59" s="197">
        <f t="shared" si="17"/>
        <v>0</v>
      </c>
      <c r="V59" s="327">
        <f t="shared" si="18"/>
        <v>1.1812499999999998E-2</v>
      </c>
    </row>
    <row r="60" spans="2:22" s="126" customFormat="1" ht="15" customHeight="1" x14ac:dyDescent="0.2">
      <c r="B60" s="313" t="s">
        <v>354</v>
      </c>
      <c r="C60" s="198" t="s">
        <v>355</v>
      </c>
      <c r="D60" s="198" t="s">
        <v>268</v>
      </c>
      <c r="E60" s="226" t="s">
        <v>233</v>
      </c>
      <c r="F60" s="201">
        <v>1</v>
      </c>
      <c r="G60" s="200"/>
      <c r="H60" s="201">
        <v>1.3</v>
      </c>
      <c r="I60" s="201">
        <v>0.15</v>
      </c>
      <c r="J60" s="201">
        <v>0.5</v>
      </c>
      <c r="K60" s="201">
        <v>0.5</v>
      </c>
      <c r="L60" s="201">
        <v>0.5</v>
      </c>
      <c r="M60" s="202"/>
      <c r="N60" s="203">
        <f t="shared" si="19"/>
        <v>9.7500000000000003E-2</v>
      </c>
      <c r="O60" s="203">
        <f t="shared" si="20"/>
        <v>0.71500000000000008</v>
      </c>
      <c r="P60" s="203">
        <f t="shared" si="21"/>
        <v>1.3</v>
      </c>
      <c r="Q60" s="203">
        <f t="shared" si="13"/>
        <v>1.3</v>
      </c>
      <c r="R60" s="203">
        <f t="shared" si="22"/>
        <v>0.35750000000000004</v>
      </c>
      <c r="S60" s="203">
        <f t="shared" si="23"/>
        <v>0.26</v>
      </c>
      <c r="T60" s="197">
        <f t="shared" si="16"/>
        <v>7.3125000000000065E-2</v>
      </c>
      <c r="U60" s="197">
        <f t="shared" si="17"/>
        <v>0</v>
      </c>
      <c r="V60" s="327">
        <f t="shared" si="18"/>
        <v>0.10237500000000009</v>
      </c>
    </row>
    <row r="61" spans="2:22" s="126" customFormat="1" ht="15" customHeight="1" x14ac:dyDescent="0.2">
      <c r="B61" s="313" t="s">
        <v>354</v>
      </c>
      <c r="C61" s="198" t="s">
        <v>355</v>
      </c>
      <c r="D61" s="198" t="s">
        <v>269</v>
      </c>
      <c r="E61" s="226" t="s">
        <v>231</v>
      </c>
      <c r="F61" s="201">
        <v>1</v>
      </c>
      <c r="G61" s="200"/>
      <c r="H61" s="201">
        <v>1.4</v>
      </c>
      <c r="I61" s="201">
        <v>0.15</v>
      </c>
      <c r="J61" s="201">
        <v>0.5</v>
      </c>
      <c r="K61" s="201">
        <v>0.5</v>
      </c>
      <c r="L61" s="201">
        <v>0.5</v>
      </c>
      <c r="M61" s="202"/>
      <c r="N61" s="203">
        <f t="shared" ref="N61:N66" si="24">F61*(I61*J61*H61)</f>
        <v>0.105</v>
      </c>
      <c r="O61" s="203">
        <f t="shared" ref="O61:O66" si="25">(($R$8+I61+$R$8)*H61)*F61</f>
        <v>0.77</v>
      </c>
      <c r="P61" s="203">
        <f t="shared" ref="P61:P66" si="26">F61*((H61*K61)+(H61*L61))</f>
        <v>1.4</v>
      </c>
      <c r="Q61" s="203">
        <f t="shared" si="13"/>
        <v>1.4</v>
      </c>
      <c r="R61" s="203">
        <f t="shared" ref="R61:R66" si="27">(($R$8+I61+$R$8)*J61*H61)*F61</f>
        <v>0.38500000000000001</v>
      </c>
      <c r="S61" s="203">
        <f t="shared" ref="S61:S66" si="28">R61-N61</f>
        <v>0.28000000000000003</v>
      </c>
      <c r="T61" s="197">
        <f t="shared" si="16"/>
        <v>7.8750000000000001E-2</v>
      </c>
      <c r="U61" s="197">
        <f t="shared" si="17"/>
        <v>0</v>
      </c>
      <c r="V61" s="327">
        <f t="shared" si="18"/>
        <v>0.11024999999999999</v>
      </c>
    </row>
    <row r="62" spans="2:22" s="126" customFormat="1" ht="15" customHeight="1" x14ac:dyDescent="0.2">
      <c r="B62" s="313" t="s">
        <v>354</v>
      </c>
      <c r="C62" s="198" t="s">
        <v>355</v>
      </c>
      <c r="D62" s="198" t="s">
        <v>269</v>
      </c>
      <c r="E62" s="226" t="s">
        <v>232</v>
      </c>
      <c r="F62" s="201">
        <v>1</v>
      </c>
      <c r="G62" s="200"/>
      <c r="H62" s="201">
        <v>0.15</v>
      </c>
      <c r="I62" s="201">
        <v>0.15</v>
      </c>
      <c r="J62" s="201">
        <v>0.5</v>
      </c>
      <c r="K62" s="201">
        <v>0.5</v>
      </c>
      <c r="L62" s="201">
        <v>0</v>
      </c>
      <c r="M62" s="202"/>
      <c r="N62" s="203">
        <f t="shared" si="24"/>
        <v>1.125E-2</v>
      </c>
      <c r="O62" s="203">
        <f t="shared" si="25"/>
        <v>8.2500000000000004E-2</v>
      </c>
      <c r="P62" s="203">
        <f t="shared" si="26"/>
        <v>7.4999999999999997E-2</v>
      </c>
      <c r="Q62" s="203">
        <f t="shared" si="13"/>
        <v>7.4999999999999997E-2</v>
      </c>
      <c r="R62" s="203">
        <f t="shared" si="27"/>
        <v>4.1250000000000002E-2</v>
      </c>
      <c r="S62" s="203">
        <f t="shared" si="28"/>
        <v>3.0000000000000002E-2</v>
      </c>
      <c r="T62" s="197">
        <f t="shared" si="16"/>
        <v>8.4374999999999988E-3</v>
      </c>
      <c r="U62" s="197">
        <f t="shared" si="17"/>
        <v>0</v>
      </c>
      <c r="V62" s="327">
        <f t="shared" si="18"/>
        <v>1.1812499999999998E-2</v>
      </c>
    </row>
    <row r="63" spans="2:22" s="126" customFormat="1" ht="15" customHeight="1" x14ac:dyDescent="0.2">
      <c r="B63" s="313" t="s">
        <v>354</v>
      </c>
      <c r="C63" s="198" t="s">
        <v>355</v>
      </c>
      <c r="D63" s="198" t="s">
        <v>269</v>
      </c>
      <c r="E63" s="226" t="s">
        <v>233</v>
      </c>
      <c r="F63" s="201">
        <v>1</v>
      </c>
      <c r="G63" s="200"/>
      <c r="H63" s="201">
        <v>1.45</v>
      </c>
      <c r="I63" s="201">
        <v>0.15</v>
      </c>
      <c r="J63" s="201">
        <v>0.5</v>
      </c>
      <c r="K63" s="201">
        <v>0.5</v>
      </c>
      <c r="L63" s="201">
        <v>0.5</v>
      </c>
      <c r="M63" s="202"/>
      <c r="N63" s="203">
        <f t="shared" si="24"/>
        <v>0.10875</v>
      </c>
      <c r="O63" s="203">
        <f t="shared" si="25"/>
        <v>0.79749999999999999</v>
      </c>
      <c r="P63" s="203">
        <f t="shared" si="26"/>
        <v>1.45</v>
      </c>
      <c r="Q63" s="203">
        <f t="shared" si="13"/>
        <v>1.45</v>
      </c>
      <c r="R63" s="203">
        <f t="shared" si="27"/>
        <v>0.39874999999999999</v>
      </c>
      <c r="S63" s="203">
        <f t="shared" si="28"/>
        <v>0.28999999999999998</v>
      </c>
      <c r="T63" s="197">
        <f t="shared" si="16"/>
        <v>8.1562500000000038E-2</v>
      </c>
      <c r="U63" s="197">
        <f t="shared" si="17"/>
        <v>0</v>
      </c>
      <c r="V63" s="327">
        <f t="shared" si="18"/>
        <v>0.11418750000000004</v>
      </c>
    </row>
    <row r="64" spans="2:22" s="126" customFormat="1" ht="15" customHeight="1" x14ac:dyDescent="0.2">
      <c r="B64" s="313" t="s">
        <v>354</v>
      </c>
      <c r="C64" s="198" t="s">
        <v>355</v>
      </c>
      <c r="D64" s="198" t="s">
        <v>270</v>
      </c>
      <c r="E64" s="226" t="s">
        <v>231</v>
      </c>
      <c r="F64" s="201">
        <v>1</v>
      </c>
      <c r="G64" s="200"/>
      <c r="H64" s="201">
        <v>8.3000000000000007</v>
      </c>
      <c r="I64" s="201">
        <v>0.15</v>
      </c>
      <c r="J64" s="201">
        <v>0.75</v>
      </c>
      <c r="K64" s="201">
        <v>0.75</v>
      </c>
      <c r="L64" s="201">
        <v>0.75</v>
      </c>
      <c r="M64" s="202"/>
      <c r="N64" s="203">
        <f t="shared" si="24"/>
        <v>0.93374999999999997</v>
      </c>
      <c r="O64" s="203">
        <f t="shared" si="25"/>
        <v>4.5650000000000004</v>
      </c>
      <c r="P64" s="203">
        <f t="shared" si="26"/>
        <v>12.450000000000001</v>
      </c>
      <c r="Q64" s="203">
        <f t="shared" si="13"/>
        <v>12.450000000000001</v>
      </c>
      <c r="R64" s="203">
        <f t="shared" si="27"/>
        <v>3.4237500000000005</v>
      </c>
      <c r="S64" s="203">
        <f t="shared" si="28"/>
        <v>2.4900000000000007</v>
      </c>
      <c r="T64" s="197">
        <f t="shared" si="16"/>
        <v>0.70031249999999989</v>
      </c>
      <c r="U64" s="197">
        <f t="shared" si="17"/>
        <v>0</v>
      </c>
      <c r="V64" s="327">
        <f t="shared" si="18"/>
        <v>0.98043749999999974</v>
      </c>
    </row>
    <row r="65" spans="2:22" s="126" customFormat="1" ht="15" customHeight="1" x14ac:dyDescent="0.2">
      <c r="B65" s="313" t="s">
        <v>354</v>
      </c>
      <c r="C65" s="198" t="s">
        <v>355</v>
      </c>
      <c r="D65" s="198" t="s">
        <v>270</v>
      </c>
      <c r="E65" s="226" t="s">
        <v>232</v>
      </c>
      <c r="F65" s="201">
        <v>1</v>
      </c>
      <c r="G65" s="200"/>
      <c r="H65" s="201">
        <v>10.26</v>
      </c>
      <c r="I65" s="201">
        <v>0.15</v>
      </c>
      <c r="J65" s="201">
        <v>0.75</v>
      </c>
      <c r="K65" s="201">
        <v>0.75</v>
      </c>
      <c r="L65" s="201">
        <v>0.75</v>
      </c>
      <c r="M65" s="202"/>
      <c r="N65" s="203">
        <f t="shared" si="24"/>
        <v>1.1542499999999998</v>
      </c>
      <c r="O65" s="203">
        <f t="shared" si="25"/>
        <v>5.6430000000000007</v>
      </c>
      <c r="P65" s="203">
        <f t="shared" si="26"/>
        <v>15.39</v>
      </c>
      <c r="Q65" s="203">
        <f t="shared" si="13"/>
        <v>15.39</v>
      </c>
      <c r="R65" s="203">
        <f t="shared" si="27"/>
        <v>4.2322500000000005</v>
      </c>
      <c r="S65" s="203">
        <f t="shared" si="28"/>
        <v>3.0780000000000007</v>
      </c>
      <c r="T65" s="197">
        <f t="shared" si="16"/>
        <v>0.86568749999999972</v>
      </c>
      <c r="U65" s="197">
        <f t="shared" si="17"/>
        <v>0</v>
      </c>
      <c r="V65" s="327">
        <f t="shared" si="18"/>
        <v>1.2119624999999996</v>
      </c>
    </row>
    <row r="66" spans="2:22" s="126" customFormat="1" ht="15" customHeight="1" x14ac:dyDescent="0.2">
      <c r="B66" s="313" t="s">
        <v>354</v>
      </c>
      <c r="C66" s="198" t="s">
        <v>355</v>
      </c>
      <c r="D66" s="198" t="s">
        <v>272</v>
      </c>
      <c r="E66" s="226" t="s">
        <v>231</v>
      </c>
      <c r="F66" s="201">
        <v>1</v>
      </c>
      <c r="G66" s="200"/>
      <c r="H66" s="201">
        <v>3.69</v>
      </c>
      <c r="I66" s="201">
        <v>0.15</v>
      </c>
      <c r="J66" s="201">
        <v>0.6</v>
      </c>
      <c r="K66" s="201">
        <v>0.6</v>
      </c>
      <c r="L66" s="201">
        <v>0.6</v>
      </c>
      <c r="M66" s="202"/>
      <c r="N66" s="203">
        <f t="shared" si="24"/>
        <v>0.33210000000000001</v>
      </c>
      <c r="O66" s="203">
        <f t="shared" si="25"/>
        <v>2.0295000000000001</v>
      </c>
      <c r="P66" s="203">
        <f t="shared" si="26"/>
        <v>4.4279999999999999</v>
      </c>
      <c r="Q66" s="203">
        <f t="shared" si="13"/>
        <v>4.4279999999999999</v>
      </c>
      <c r="R66" s="203">
        <f t="shared" si="27"/>
        <v>1.2177</v>
      </c>
      <c r="S66" s="203">
        <f t="shared" si="28"/>
        <v>0.88559999999999994</v>
      </c>
      <c r="T66" s="197">
        <f t="shared" si="16"/>
        <v>0.24907500000000027</v>
      </c>
      <c r="U66" s="197">
        <f t="shared" si="17"/>
        <v>0</v>
      </c>
      <c r="V66" s="327">
        <f t="shared" si="18"/>
        <v>0.34870500000000038</v>
      </c>
    </row>
    <row r="67" spans="2:22" s="126" customFormat="1" ht="15" customHeight="1" x14ac:dyDescent="0.2">
      <c r="B67" s="313" t="s">
        <v>354</v>
      </c>
      <c r="C67" s="198" t="s">
        <v>355</v>
      </c>
      <c r="D67" s="198" t="s">
        <v>272</v>
      </c>
      <c r="E67" s="226" t="s">
        <v>232</v>
      </c>
      <c r="F67" s="201">
        <v>1</v>
      </c>
      <c r="G67" s="200"/>
      <c r="H67" s="201">
        <v>4.92</v>
      </c>
      <c r="I67" s="201">
        <v>0.15</v>
      </c>
      <c r="J67" s="201">
        <v>0.6</v>
      </c>
      <c r="K67" s="201">
        <v>0.6</v>
      </c>
      <c r="L67" s="201">
        <v>0.6</v>
      </c>
      <c r="M67" s="202"/>
      <c r="N67" s="203">
        <f t="shared" ref="N67:N72" si="29">F67*(I67*J67*H67)</f>
        <v>0.44279999999999997</v>
      </c>
      <c r="O67" s="203">
        <f t="shared" ref="O67:O72" si="30">(($R$8+I67+$R$8)*H67)*F67</f>
        <v>2.706</v>
      </c>
      <c r="P67" s="203">
        <f t="shared" ref="P67:P72" si="31">F67*((H67*K67)+(H67*L67))</f>
        <v>5.9039999999999999</v>
      </c>
      <c r="Q67" s="203">
        <f t="shared" si="13"/>
        <v>5.9039999999999999</v>
      </c>
      <c r="R67" s="203">
        <f t="shared" ref="R67:R72" si="32">(($R$8+I67+$R$8)*J67*H67)*F67</f>
        <v>1.6236000000000002</v>
      </c>
      <c r="S67" s="203">
        <f t="shared" ref="S67:S72" si="33">R67-N67</f>
        <v>1.1808000000000001</v>
      </c>
      <c r="T67" s="197">
        <f t="shared" si="16"/>
        <v>0.33210000000000017</v>
      </c>
      <c r="U67" s="197">
        <f t="shared" si="17"/>
        <v>0</v>
      </c>
      <c r="V67" s="327">
        <f t="shared" si="18"/>
        <v>0.46494000000000019</v>
      </c>
    </row>
    <row r="68" spans="2:22" s="126" customFormat="1" ht="15" customHeight="1" x14ac:dyDescent="0.2">
      <c r="B68" s="313" t="s">
        <v>354</v>
      </c>
      <c r="C68" s="198" t="s">
        <v>355</v>
      </c>
      <c r="D68" s="198" t="s">
        <v>271</v>
      </c>
      <c r="E68" s="226" t="s">
        <v>231</v>
      </c>
      <c r="F68" s="201">
        <v>1</v>
      </c>
      <c r="G68" s="200"/>
      <c r="H68" s="201">
        <v>6.06</v>
      </c>
      <c r="I68" s="201">
        <v>0.15</v>
      </c>
      <c r="J68" s="201">
        <v>0.6</v>
      </c>
      <c r="K68" s="201">
        <v>0.6</v>
      </c>
      <c r="L68" s="201">
        <v>0.6</v>
      </c>
      <c r="M68" s="202"/>
      <c r="N68" s="203">
        <f t="shared" si="29"/>
        <v>0.5454</v>
      </c>
      <c r="O68" s="203">
        <f t="shared" si="30"/>
        <v>3.3330000000000002</v>
      </c>
      <c r="P68" s="203">
        <f t="shared" si="31"/>
        <v>7.2719999999999994</v>
      </c>
      <c r="Q68" s="203">
        <f t="shared" si="13"/>
        <v>7.2719999999999994</v>
      </c>
      <c r="R68" s="203">
        <f t="shared" si="32"/>
        <v>1.9998</v>
      </c>
      <c r="S68" s="203">
        <f t="shared" si="33"/>
        <v>1.4544000000000001</v>
      </c>
      <c r="T68" s="197">
        <f t="shared" si="16"/>
        <v>0.40904999999999997</v>
      </c>
      <c r="U68" s="197">
        <f t="shared" si="17"/>
        <v>0</v>
      </c>
      <c r="V68" s="327">
        <f t="shared" si="18"/>
        <v>0.5726699999999999</v>
      </c>
    </row>
    <row r="69" spans="2:22" s="126" customFormat="1" ht="15" customHeight="1" x14ac:dyDescent="0.2">
      <c r="B69" s="313" t="s">
        <v>354</v>
      </c>
      <c r="C69" s="198" t="s">
        <v>355</v>
      </c>
      <c r="D69" s="198" t="s">
        <v>271</v>
      </c>
      <c r="E69" s="226" t="s">
        <v>232</v>
      </c>
      <c r="F69" s="201">
        <v>1</v>
      </c>
      <c r="G69" s="200"/>
      <c r="H69" s="201">
        <v>5.51</v>
      </c>
      <c r="I69" s="201">
        <v>0.15</v>
      </c>
      <c r="J69" s="201">
        <v>0.6</v>
      </c>
      <c r="K69" s="201">
        <v>0.6</v>
      </c>
      <c r="L69" s="201">
        <v>0.6</v>
      </c>
      <c r="M69" s="202"/>
      <c r="N69" s="203">
        <f t="shared" si="29"/>
        <v>0.49589999999999995</v>
      </c>
      <c r="O69" s="203">
        <f t="shared" si="30"/>
        <v>3.0305</v>
      </c>
      <c r="P69" s="203">
        <f t="shared" si="31"/>
        <v>6.6119999999999992</v>
      </c>
      <c r="Q69" s="203">
        <f t="shared" si="13"/>
        <v>6.6119999999999992</v>
      </c>
      <c r="R69" s="203">
        <f t="shared" si="32"/>
        <v>1.8183</v>
      </c>
      <c r="S69" s="203">
        <f t="shared" si="33"/>
        <v>1.3224</v>
      </c>
      <c r="T69" s="197">
        <f t="shared" si="16"/>
        <v>0.37192500000000017</v>
      </c>
      <c r="U69" s="197">
        <f t="shared" si="17"/>
        <v>0</v>
      </c>
      <c r="V69" s="327">
        <f t="shared" si="18"/>
        <v>0.52069500000000024</v>
      </c>
    </row>
    <row r="70" spans="2:22" s="126" customFormat="1" ht="15" customHeight="1" x14ac:dyDescent="0.2">
      <c r="B70" s="313" t="s">
        <v>354</v>
      </c>
      <c r="C70" s="198" t="s">
        <v>355</v>
      </c>
      <c r="D70" s="198" t="s">
        <v>273</v>
      </c>
      <c r="E70" s="226" t="s">
        <v>231</v>
      </c>
      <c r="F70" s="201">
        <v>1</v>
      </c>
      <c r="G70" s="200"/>
      <c r="H70" s="201">
        <v>0.81</v>
      </c>
      <c r="I70" s="201">
        <v>0.15</v>
      </c>
      <c r="J70" s="201">
        <v>0.5</v>
      </c>
      <c r="K70" s="201">
        <v>0.5</v>
      </c>
      <c r="L70" s="201">
        <v>0.5</v>
      </c>
      <c r="M70" s="202"/>
      <c r="N70" s="203">
        <f t="shared" si="29"/>
        <v>6.0749999999999998E-2</v>
      </c>
      <c r="O70" s="203">
        <f t="shared" si="30"/>
        <v>0.44550000000000006</v>
      </c>
      <c r="P70" s="203">
        <f t="shared" si="31"/>
        <v>0.81</v>
      </c>
      <c r="Q70" s="203">
        <f t="shared" si="13"/>
        <v>0.81</v>
      </c>
      <c r="R70" s="203">
        <f t="shared" si="32"/>
        <v>0.22275000000000003</v>
      </c>
      <c r="S70" s="203">
        <f t="shared" si="33"/>
        <v>0.16200000000000003</v>
      </c>
      <c r="T70" s="197">
        <f t="shared" si="16"/>
        <v>4.5562500000000013E-2</v>
      </c>
      <c r="U70" s="197">
        <f t="shared" si="17"/>
        <v>0</v>
      </c>
      <c r="V70" s="327">
        <f t="shared" si="18"/>
        <v>6.3787500000000011E-2</v>
      </c>
    </row>
    <row r="71" spans="2:22" s="126" customFormat="1" ht="15" customHeight="1" x14ac:dyDescent="0.2">
      <c r="B71" s="313" t="s">
        <v>354</v>
      </c>
      <c r="C71" s="198" t="s">
        <v>355</v>
      </c>
      <c r="D71" s="198" t="s">
        <v>273</v>
      </c>
      <c r="E71" s="226" t="s">
        <v>232</v>
      </c>
      <c r="F71" s="201">
        <v>1</v>
      </c>
      <c r="G71" s="200"/>
      <c r="H71" s="201">
        <v>0.15</v>
      </c>
      <c r="I71" s="201">
        <v>0.15</v>
      </c>
      <c r="J71" s="201">
        <v>0.5</v>
      </c>
      <c r="K71" s="201">
        <v>0</v>
      </c>
      <c r="L71" s="201">
        <v>0.5</v>
      </c>
      <c r="M71" s="202"/>
      <c r="N71" s="203">
        <f t="shared" si="29"/>
        <v>1.125E-2</v>
      </c>
      <c r="O71" s="203">
        <f t="shared" si="30"/>
        <v>8.2500000000000004E-2</v>
      </c>
      <c r="P71" s="203">
        <f t="shared" si="31"/>
        <v>7.4999999999999997E-2</v>
      </c>
      <c r="Q71" s="203">
        <f t="shared" si="13"/>
        <v>7.4999999999999997E-2</v>
      </c>
      <c r="R71" s="203">
        <f t="shared" si="32"/>
        <v>4.1250000000000002E-2</v>
      </c>
      <c r="S71" s="203">
        <f t="shared" si="33"/>
        <v>3.0000000000000002E-2</v>
      </c>
      <c r="T71" s="197">
        <f t="shared" si="16"/>
        <v>8.4374999999999988E-3</v>
      </c>
      <c r="U71" s="197">
        <f t="shared" si="17"/>
        <v>0</v>
      </c>
      <c r="V71" s="327">
        <f t="shared" si="18"/>
        <v>1.1812499999999998E-2</v>
      </c>
    </row>
    <row r="72" spans="2:22" s="126" customFormat="1" ht="15" customHeight="1" x14ac:dyDescent="0.2">
      <c r="B72" s="313" t="s">
        <v>354</v>
      </c>
      <c r="C72" s="198" t="s">
        <v>355</v>
      </c>
      <c r="D72" s="198" t="s">
        <v>273</v>
      </c>
      <c r="E72" s="226" t="s">
        <v>233</v>
      </c>
      <c r="F72" s="201">
        <v>1</v>
      </c>
      <c r="G72" s="200"/>
      <c r="H72" s="201">
        <v>2.93</v>
      </c>
      <c r="I72" s="201">
        <v>0.15</v>
      </c>
      <c r="J72" s="201">
        <v>0.5</v>
      </c>
      <c r="K72" s="201">
        <v>0.5</v>
      </c>
      <c r="L72" s="201">
        <v>0.5</v>
      </c>
      <c r="M72" s="202"/>
      <c r="N72" s="203">
        <f t="shared" si="29"/>
        <v>0.21975</v>
      </c>
      <c r="O72" s="203">
        <f t="shared" si="30"/>
        <v>1.6115000000000002</v>
      </c>
      <c r="P72" s="203">
        <f t="shared" si="31"/>
        <v>2.93</v>
      </c>
      <c r="Q72" s="203">
        <f t="shared" si="13"/>
        <v>2.93</v>
      </c>
      <c r="R72" s="203">
        <f t="shared" si="32"/>
        <v>0.80575000000000008</v>
      </c>
      <c r="S72" s="203">
        <f t="shared" si="33"/>
        <v>0.58600000000000008</v>
      </c>
      <c r="T72" s="197">
        <f t="shared" si="16"/>
        <v>0.16481250000000003</v>
      </c>
      <c r="U72" s="197">
        <f t="shared" si="17"/>
        <v>0</v>
      </c>
      <c r="V72" s="327">
        <f t="shared" si="18"/>
        <v>0.23073750000000001</v>
      </c>
    </row>
    <row r="73" spans="2:22" s="126" customFormat="1" ht="15" customHeight="1" x14ac:dyDescent="0.2">
      <c r="B73" s="313" t="s">
        <v>354</v>
      </c>
      <c r="C73" s="198" t="s">
        <v>355</v>
      </c>
      <c r="D73" s="198" t="s">
        <v>273</v>
      </c>
      <c r="E73" s="226" t="s">
        <v>234</v>
      </c>
      <c r="F73" s="201">
        <v>1</v>
      </c>
      <c r="G73" s="200"/>
      <c r="H73" s="201">
        <v>1.73</v>
      </c>
      <c r="I73" s="201">
        <v>0.15</v>
      </c>
      <c r="J73" s="201">
        <v>0.5</v>
      </c>
      <c r="K73" s="201">
        <v>0.5</v>
      </c>
      <c r="L73" s="201">
        <v>0.5</v>
      </c>
      <c r="M73" s="202"/>
      <c r="N73" s="203">
        <f t="shared" ref="N73:N77" si="34">F73*(I73*J73*H73)</f>
        <v>0.12975</v>
      </c>
      <c r="O73" s="203">
        <f t="shared" ref="O73:O77" si="35">(($R$8+I73+$R$8)*H73)*F73</f>
        <v>0.95150000000000001</v>
      </c>
      <c r="P73" s="203">
        <f t="shared" ref="P73:P77" si="36">F73*((H73*K73)+(H73*L73))</f>
        <v>1.73</v>
      </c>
      <c r="Q73" s="203">
        <f t="shared" si="13"/>
        <v>1.73</v>
      </c>
      <c r="R73" s="203">
        <f t="shared" ref="R73:R77" si="37">(($R$8+I73+$R$8)*J73*H73)*F73</f>
        <v>0.47575000000000001</v>
      </c>
      <c r="S73" s="203">
        <f t="shared" ref="S73:S77" si="38">R73-N73</f>
        <v>0.34599999999999997</v>
      </c>
      <c r="T73" s="197">
        <f t="shared" si="16"/>
        <v>9.7312500000000107E-2</v>
      </c>
      <c r="U73" s="197">
        <f t="shared" si="17"/>
        <v>0</v>
      </c>
      <c r="V73" s="327">
        <f t="shared" si="18"/>
        <v>0.13623750000000015</v>
      </c>
    </row>
    <row r="74" spans="2:22" s="126" customFormat="1" ht="15" customHeight="1" x14ac:dyDescent="0.2">
      <c r="B74" s="313" t="s">
        <v>354</v>
      </c>
      <c r="C74" s="198" t="s">
        <v>355</v>
      </c>
      <c r="D74" s="198" t="s">
        <v>274</v>
      </c>
      <c r="E74" s="226" t="s">
        <v>231</v>
      </c>
      <c r="F74" s="201">
        <v>1</v>
      </c>
      <c r="G74" s="200"/>
      <c r="H74" s="201">
        <v>0.83</v>
      </c>
      <c r="I74" s="201">
        <v>0.15</v>
      </c>
      <c r="J74" s="201">
        <v>0.5</v>
      </c>
      <c r="K74" s="201">
        <v>0.5</v>
      </c>
      <c r="L74" s="201">
        <v>0.5</v>
      </c>
      <c r="M74" s="202"/>
      <c r="N74" s="203">
        <f t="shared" si="34"/>
        <v>6.2249999999999993E-2</v>
      </c>
      <c r="O74" s="203">
        <f t="shared" si="35"/>
        <v>0.45650000000000002</v>
      </c>
      <c r="P74" s="203">
        <f t="shared" si="36"/>
        <v>0.83</v>
      </c>
      <c r="Q74" s="203">
        <f t="shared" si="13"/>
        <v>0.83</v>
      </c>
      <c r="R74" s="203">
        <f t="shared" si="37"/>
        <v>0.22825000000000001</v>
      </c>
      <c r="S74" s="203">
        <f t="shared" si="38"/>
        <v>0.16600000000000001</v>
      </c>
      <c r="T74" s="197">
        <f t="shared" si="16"/>
        <v>4.6687500000000028E-2</v>
      </c>
      <c r="U74" s="197">
        <f t="shared" si="17"/>
        <v>0</v>
      </c>
      <c r="V74" s="327">
        <f t="shared" si="18"/>
        <v>6.5362500000000032E-2</v>
      </c>
    </row>
    <row r="75" spans="2:22" s="126" customFormat="1" ht="15" customHeight="1" x14ac:dyDescent="0.2">
      <c r="B75" s="313" t="s">
        <v>354</v>
      </c>
      <c r="C75" s="198" t="s">
        <v>355</v>
      </c>
      <c r="D75" s="198" t="s">
        <v>274</v>
      </c>
      <c r="E75" s="226" t="s">
        <v>232</v>
      </c>
      <c r="F75" s="201">
        <v>1</v>
      </c>
      <c r="G75" s="200"/>
      <c r="H75" s="201">
        <v>0.15</v>
      </c>
      <c r="I75" s="201">
        <v>0.15</v>
      </c>
      <c r="J75" s="201">
        <v>0.5</v>
      </c>
      <c r="K75" s="201">
        <v>0.5</v>
      </c>
      <c r="L75" s="201">
        <v>0</v>
      </c>
      <c r="M75" s="202"/>
      <c r="N75" s="203">
        <f t="shared" si="34"/>
        <v>1.125E-2</v>
      </c>
      <c r="O75" s="203">
        <f t="shared" si="35"/>
        <v>8.2500000000000004E-2</v>
      </c>
      <c r="P75" s="203">
        <f t="shared" si="36"/>
        <v>7.4999999999999997E-2</v>
      </c>
      <c r="Q75" s="203">
        <f t="shared" si="13"/>
        <v>7.4999999999999997E-2</v>
      </c>
      <c r="R75" s="203">
        <f t="shared" si="37"/>
        <v>4.1250000000000002E-2</v>
      </c>
      <c r="S75" s="203">
        <f t="shared" si="38"/>
        <v>3.0000000000000002E-2</v>
      </c>
      <c r="T75" s="197">
        <f t="shared" si="16"/>
        <v>8.4374999999999988E-3</v>
      </c>
      <c r="U75" s="197">
        <f t="shared" si="17"/>
        <v>0</v>
      </c>
      <c r="V75" s="327">
        <f t="shared" si="18"/>
        <v>1.1812499999999998E-2</v>
      </c>
    </row>
    <row r="76" spans="2:22" s="126" customFormat="1" ht="15" customHeight="1" x14ac:dyDescent="0.2">
      <c r="B76" s="313" t="s">
        <v>354</v>
      </c>
      <c r="C76" s="198" t="s">
        <v>355</v>
      </c>
      <c r="D76" s="198" t="s">
        <v>274</v>
      </c>
      <c r="E76" s="226" t="s">
        <v>233</v>
      </c>
      <c r="F76" s="201">
        <v>1</v>
      </c>
      <c r="G76" s="200"/>
      <c r="H76" s="201">
        <v>2.98</v>
      </c>
      <c r="I76" s="201">
        <v>0.15</v>
      </c>
      <c r="J76" s="201">
        <v>0.5</v>
      </c>
      <c r="K76" s="201">
        <v>0.5</v>
      </c>
      <c r="L76" s="201">
        <v>0.5</v>
      </c>
      <c r="M76" s="202"/>
      <c r="N76" s="203">
        <f t="shared" si="34"/>
        <v>0.2235</v>
      </c>
      <c r="O76" s="203">
        <f t="shared" si="35"/>
        <v>1.639</v>
      </c>
      <c r="P76" s="203">
        <f t="shared" si="36"/>
        <v>2.98</v>
      </c>
      <c r="Q76" s="203">
        <f t="shared" si="13"/>
        <v>2.98</v>
      </c>
      <c r="R76" s="203">
        <f t="shared" si="37"/>
        <v>0.81950000000000001</v>
      </c>
      <c r="S76" s="203">
        <f t="shared" si="38"/>
        <v>0.59599999999999997</v>
      </c>
      <c r="T76" s="197">
        <f t="shared" si="16"/>
        <v>0.16762500000000014</v>
      </c>
      <c r="U76" s="197">
        <f t="shared" si="17"/>
        <v>0</v>
      </c>
      <c r="V76" s="327">
        <f t="shared" si="18"/>
        <v>0.23467500000000016</v>
      </c>
    </row>
    <row r="77" spans="2:22" s="126" customFormat="1" ht="15" customHeight="1" x14ac:dyDescent="0.2">
      <c r="B77" s="313" t="s">
        <v>354</v>
      </c>
      <c r="C77" s="198" t="s">
        <v>355</v>
      </c>
      <c r="D77" s="198" t="s">
        <v>275</v>
      </c>
      <c r="E77" s="226" t="s">
        <v>231</v>
      </c>
      <c r="F77" s="201">
        <v>1</v>
      </c>
      <c r="G77" s="200"/>
      <c r="H77" s="201">
        <v>1.78</v>
      </c>
      <c r="I77" s="201">
        <v>0.15</v>
      </c>
      <c r="J77" s="201">
        <v>0.4</v>
      </c>
      <c r="K77" s="201">
        <v>0.4</v>
      </c>
      <c r="L77" s="201">
        <v>0.4</v>
      </c>
      <c r="M77" s="202"/>
      <c r="N77" s="203">
        <f t="shared" si="34"/>
        <v>0.10679999999999999</v>
      </c>
      <c r="O77" s="203">
        <f t="shared" si="35"/>
        <v>0.97900000000000009</v>
      </c>
      <c r="P77" s="203">
        <f t="shared" si="36"/>
        <v>1.4240000000000002</v>
      </c>
      <c r="Q77" s="203">
        <f t="shared" si="13"/>
        <v>1.4240000000000002</v>
      </c>
      <c r="R77" s="203">
        <f t="shared" si="37"/>
        <v>0.39160000000000006</v>
      </c>
      <c r="S77" s="203">
        <f t="shared" si="38"/>
        <v>0.28480000000000005</v>
      </c>
      <c r="T77" s="197">
        <f t="shared" ref="T77:T140" si="39">(R77-(S77*$Y$15))*$Y$17</f>
        <v>8.0100000000000032E-2</v>
      </c>
      <c r="U77" s="197">
        <f t="shared" ref="U77:U140" si="40">T77*$Y$14</f>
        <v>0</v>
      </c>
      <c r="V77" s="327">
        <f t="shared" ref="V77:V140" si="41">T77*$Y$18</f>
        <v>0.11214000000000003</v>
      </c>
    </row>
    <row r="78" spans="2:22" s="126" customFormat="1" ht="15" customHeight="1" x14ac:dyDescent="0.2">
      <c r="B78" s="313" t="s">
        <v>354</v>
      </c>
      <c r="C78" s="198" t="s">
        <v>355</v>
      </c>
      <c r="D78" s="198" t="s">
        <v>277</v>
      </c>
      <c r="E78" s="226" t="s">
        <v>231</v>
      </c>
      <c r="F78" s="201">
        <v>1</v>
      </c>
      <c r="G78" s="200"/>
      <c r="H78" s="201">
        <v>2.86</v>
      </c>
      <c r="I78" s="201">
        <v>0.15</v>
      </c>
      <c r="J78" s="201">
        <v>0.5</v>
      </c>
      <c r="K78" s="201">
        <v>0.5</v>
      </c>
      <c r="L78" s="201">
        <v>0.5</v>
      </c>
      <c r="M78" s="202"/>
      <c r="N78" s="203">
        <f t="shared" ref="N78:N83" si="42">F78*(I78*J78*H78)</f>
        <v>0.2145</v>
      </c>
      <c r="O78" s="203">
        <f t="shared" ref="O78:O83" si="43">(($R$8+I78+$R$8)*H78)*F78</f>
        <v>1.573</v>
      </c>
      <c r="P78" s="203">
        <f t="shared" ref="P78:P83" si="44">F78*((H78*K78)+(H78*L78))</f>
        <v>2.86</v>
      </c>
      <c r="Q78" s="203">
        <f t="shared" si="13"/>
        <v>2.86</v>
      </c>
      <c r="R78" s="203">
        <f t="shared" ref="R78:R83" si="45">(($R$8+I78+$R$8)*J78*H78)*F78</f>
        <v>0.78649999999999998</v>
      </c>
      <c r="S78" s="203">
        <f t="shared" ref="S78:S83" si="46">R78-N78</f>
        <v>0.57199999999999995</v>
      </c>
      <c r="T78" s="197">
        <f t="shared" si="39"/>
        <v>0.16087500000000005</v>
      </c>
      <c r="U78" s="197">
        <f t="shared" si="40"/>
        <v>0</v>
      </c>
      <c r="V78" s="327">
        <f t="shared" si="41"/>
        <v>0.22522500000000004</v>
      </c>
    </row>
    <row r="79" spans="2:22" s="126" customFormat="1" ht="15" customHeight="1" x14ac:dyDescent="0.2">
      <c r="B79" s="313" t="s">
        <v>354</v>
      </c>
      <c r="C79" s="198" t="s">
        <v>355</v>
      </c>
      <c r="D79" s="198" t="s">
        <v>277</v>
      </c>
      <c r="E79" s="226" t="s">
        <v>232</v>
      </c>
      <c r="F79" s="201">
        <v>1</v>
      </c>
      <c r="G79" s="200"/>
      <c r="H79" s="201">
        <v>0.15</v>
      </c>
      <c r="I79" s="201">
        <v>0.15</v>
      </c>
      <c r="J79" s="201">
        <v>0.5</v>
      </c>
      <c r="K79" s="201">
        <v>0.5</v>
      </c>
      <c r="L79" s="201">
        <v>0</v>
      </c>
      <c r="M79" s="202"/>
      <c r="N79" s="203">
        <f t="shared" si="42"/>
        <v>1.125E-2</v>
      </c>
      <c r="O79" s="203">
        <f t="shared" si="43"/>
        <v>8.2500000000000004E-2</v>
      </c>
      <c r="P79" s="203">
        <f t="shared" si="44"/>
        <v>7.4999999999999997E-2</v>
      </c>
      <c r="Q79" s="203">
        <f t="shared" si="13"/>
        <v>7.4999999999999997E-2</v>
      </c>
      <c r="R79" s="203">
        <f t="shared" si="45"/>
        <v>4.1250000000000002E-2</v>
      </c>
      <c r="S79" s="203">
        <f t="shared" si="46"/>
        <v>3.0000000000000002E-2</v>
      </c>
      <c r="T79" s="197">
        <f t="shared" si="39"/>
        <v>8.4374999999999988E-3</v>
      </c>
      <c r="U79" s="197">
        <f t="shared" si="40"/>
        <v>0</v>
      </c>
      <c r="V79" s="327">
        <f t="shared" si="41"/>
        <v>1.1812499999999998E-2</v>
      </c>
    </row>
    <row r="80" spans="2:22" s="126" customFormat="1" ht="15" customHeight="1" x14ac:dyDescent="0.2">
      <c r="B80" s="313" t="s">
        <v>354</v>
      </c>
      <c r="C80" s="198" t="s">
        <v>355</v>
      </c>
      <c r="D80" s="198" t="s">
        <v>277</v>
      </c>
      <c r="E80" s="226" t="s">
        <v>233</v>
      </c>
      <c r="F80" s="201">
        <v>1</v>
      </c>
      <c r="G80" s="200"/>
      <c r="H80" s="201">
        <v>0.9</v>
      </c>
      <c r="I80" s="201">
        <v>0.15</v>
      </c>
      <c r="J80" s="201">
        <v>0.5</v>
      </c>
      <c r="K80" s="201">
        <v>0.5</v>
      </c>
      <c r="L80" s="201">
        <v>0.5</v>
      </c>
      <c r="M80" s="202"/>
      <c r="N80" s="203">
        <f t="shared" si="42"/>
        <v>6.7500000000000004E-2</v>
      </c>
      <c r="O80" s="203">
        <f t="shared" si="43"/>
        <v>0.49500000000000005</v>
      </c>
      <c r="P80" s="203">
        <f t="shared" si="44"/>
        <v>0.9</v>
      </c>
      <c r="Q80" s="203">
        <f t="shared" si="13"/>
        <v>0.9</v>
      </c>
      <c r="R80" s="203">
        <f t="shared" si="45"/>
        <v>0.24750000000000003</v>
      </c>
      <c r="S80" s="203">
        <f t="shared" si="46"/>
        <v>0.18000000000000002</v>
      </c>
      <c r="T80" s="197">
        <f t="shared" si="39"/>
        <v>5.062500000000001E-2</v>
      </c>
      <c r="U80" s="197">
        <f t="shared" si="40"/>
        <v>0</v>
      </c>
      <c r="V80" s="327">
        <f t="shared" si="41"/>
        <v>7.0875000000000007E-2</v>
      </c>
    </row>
    <row r="81" spans="2:22" s="126" customFormat="1" ht="15" customHeight="1" x14ac:dyDescent="0.2">
      <c r="B81" s="313" t="s">
        <v>354</v>
      </c>
      <c r="C81" s="198" t="s">
        <v>355</v>
      </c>
      <c r="D81" s="198" t="s">
        <v>279</v>
      </c>
      <c r="E81" s="226" t="s">
        <v>231</v>
      </c>
      <c r="F81" s="201">
        <v>1</v>
      </c>
      <c r="G81" s="200"/>
      <c r="H81" s="201">
        <v>1.78</v>
      </c>
      <c r="I81" s="201">
        <v>0.15</v>
      </c>
      <c r="J81" s="201">
        <v>0.4</v>
      </c>
      <c r="K81" s="201">
        <v>0.4</v>
      </c>
      <c r="L81" s="201">
        <v>0.4</v>
      </c>
      <c r="M81" s="202"/>
      <c r="N81" s="203">
        <f t="shared" si="42"/>
        <v>0.10679999999999999</v>
      </c>
      <c r="O81" s="203">
        <f t="shared" si="43"/>
        <v>0.97900000000000009</v>
      </c>
      <c r="P81" s="203">
        <f t="shared" si="44"/>
        <v>1.4240000000000002</v>
      </c>
      <c r="Q81" s="203">
        <f t="shared" si="13"/>
        <v>1.4240000000000002</v>
      </c>
      <c r="R81" s="203">
        <f t="shared" si="45"/>
        <v>0.39160000000000006</v>
      </c>
      <c r="S81" s="203">
        <f t="shared" si="46"/>
        <v>0.28480000000000005</v>
      </c>
      <c r="T81" s="197">
        <f t="shared" si="39"/>
        <v>8.0100000000000032E-2</v>
      </c>
      <c r="U81" s="197">
        <f t="shared" si="40"/>
        <v>0</v>
      </c>
      <c r="V81" s="327">
        <f t="shared" si="41"/>
        <v>0.11214000000000003</v>
      </c>
    </row>
    <row r="82" spans="2:22" s="126" customFormat="1" ht="15" customHeight="1" x14ac:dyDescent="0.2">
      <c r="B82" s="313" t="s">
        <v>354</v>
      </c>
      <c r="C82" s="198" t="s">
        <v>355</v>
      </c>
      <c r="D82" s="198" t="s">
        <v>281</v>
      </c>
      <c r="E82" s="226" t="s">
        <v>231</v>
      </c>
      <c r="F82" s="201">
        <v>1</v>
      </c>
      <c r="G82" s="200"/>
      <c r="H82" s="201">
        <v>1.78</v>
      </c>
      <c r="I82" s="201">
        <v>0.15</v>
      </c>
      <c r="J82" s="201">
        <v>0.4</v>
      </c>
      <c r="K82" s="201">
        <v>0.4</v>
      </c>
      <c r="L82" s="201">
        <v>0.4</v>
      </c>
      <c r="M82" s="202"/>
      <c r="N82" s="203">
        <f t="shared" si="42"/>
        <v>0.10679999999999999</v>
      </c>
      <c r="O82" s="203">
        <f t="shared" si="43"/>
        <v>0.97900000000000009</v>
      </c>
      <c r="P82" s="203">
        <f t="shared" si="44"/>
        <v>1.4240000000000002</v>
      </c>
      <c r="Q82" s="203">
        <f t="shared" si="13"/>
        <v>1.4240000000000002</v>
      </c>
      <c r="R82" s="203">
        <f t="shared" si="45"/>
        <v>0.39160000000000006</v>
      </c>
      <c r="S82" s="203">
        <f t="shared" si="46"/>
        <v>0.28480000000000005</v>
      </c>
      <c r="T82" s="197">
        <f t="shared" si="39"/>
        <v>8.0100000000000032E-2</v>
      </c>
      <c r="U82" s="197">
        <f t="shared" si="40"/>
        <v>0</v>
      </c>
      <c r="V82" s="327">
        <f t="shared" si="41"/>
        <v>0.11214000000000003</v>
      </c>
    </row>
    <row r="83" spans="2:22" s="126" customFormat="1" ht="15" customHeight="1" x14ac:dyDescent="0.2">
      <c r="B83" s="313" t="s">
        <v>354</v>
      </c>
      <c r="C83" s="198" t="s">
        <v>355</v>
      </c>
      <c r="D83" s="198" t="s">
        <v>282</v>
      </c>
      <c r="E83" s="226" t="s">
        <v>231</v>
      </c>
      <c r="F83" s="201">
        <v>1</v>
      </c>
      <c r="G83" s="200"/>
      <c r="H83" s="201">
        <v>2.69</v>
      </c>
      <c r="I83" s="201">
        <v>0.15</v>
      </c>
      <c r="J83" s="201">
        <v>0.5</v>
      </c>
      <c r="K83" s="201">
        <v>0.5</v>
      </c>
      <c r="L83" s="201">
        <v>0.5</v>
      </c>
      <c r="M83" s="202"/>
      <c r="N83" s="203">
        <f t="shared" si="42"/>
        <v>0.20174999999999998</v>
      </c>
      <c r="O83" s="203">
        <f t="shared" si="43"/>
        <v>1.4795</v>
      </c>
      <c r="P83" s="203">
        <f t="shared" si="44"/>
        <v>2.69</v>
      </c>
      <c r="Q83" s="203">
        <f t="shared" si="13"/>
        <v>2.69</v>
      </c>
      <c r="R83" s="203">
        <f t="shared" si="45"/>
        <v>0.73975000000000002</v>
      </c>
      <c r="S83" s="203">
        <f t="shared" si="46"/>
        <v>0.53800000000000003</v>
      </c>
      <c r="T83" s="197">
        <f t="shared" si="39"/>
        <v>0.15131249999999999</v>
      </c>
      <c r="U83" s="197">
        <f t="shared" si="40"/>
        <v>0</v>
      </c>
      <c r="V83" s="327">
        <f t="shared" si="41"/>
        <v>0.21183749999999998</v>
      </c>
    </row>
    <row r="84" spans="2:22" s="126" customFormat="1" ht="15" customHeight="1" x14ac:dyDescent="0.2">
      <c r="B84" s="313" t="s">
        <v>354</v>
      </c>
      <c r="C84" s="198" t="s">
        <v>355</v>
      </c>
      <c r="D84" s="198" t="s">
        <v>282</v>
      </c>
      <c r="E84" s="226" t="s">
        <v>232</v>
      </c>
      <c r="F84" s="201">
        <v>1</v>
      </c>
      <c r="G84" s="200"/>
      <c r="H84" s="201">
        <v>0.15</v>
      </c>
      <c r="I84" s="201">
        <v>0.15</v>
      </c>
      <c r="J84" s="201">
        <v>0.5</v>
      </c>
      <c r="K84" s="201">
        <v>0</v>
      </c>
      <c r="L84" s="201">
        <v>0</v>
      </c>
      <c r="M84" s="202"/>
      <c r="N84" s="203">
        <f t="shared" ref="N84:N182" si="47">F84*(I84*J84*H84)</f>
        <v>1.125E-2</v>
      </c>
      <c r="O84" s="203">
        <f t="shared" ref="O84:O182" si="48">(($R$8+I84+$R$8)*H84)*F84</f>
        <v>8.2500000000000004E-2</v>
      </c>
      <c r="P84" s="203">
        <f t="shared" ref="P84:P182" si="49">F84*((H84*K84)+(H84*L84))</f>
        <v>0</v>
      </c>
      <c r="Q84" s="203">
        <f t="shared" si="13"/>
        <v>0</v>
      </c>
      <c r="R84" s="203">
        <f t="shared" ref="R84:R182" si="50">(($R$8+I84+$R$8)*J84*H84)*F84</f>
        <v>4.1250000000000002E-2</v>
      </c>
      <c r="S84" s="203">
        <f t="shared" ref="S84:S182" si="51">R84-N84</f>
        <v>3.0000000000000002E-2</v>
      </c>
      <c r="T84" s="197">
        <f t="shared" si="39"/>
        <v>8.4374999999999988E-3</v>
      </c>
      <c r="U84" s="197">
        <f t="shared" si="40"/>
        <v>0</v>
      </c>
      <c r="V84" s="327">
        <f t="shared" si="41"/>
        <v>1.1812499999999998E-2</v>
      </c>
    </row>
    <row r="85" spans="2:22" s="126" customFormat="1" ht="15" customHeight="1" x14ac:dyDescent="0.2">
      <c r="B85" s="313" t="s">
        <v>354</v>
      </c>
      <c r="C85" s="198" t="s">
        <v>355</v>
      </c>
      <c r="D85" s="198" t="s">
        <v>282</v>
      </c>
      <c r="E85" s="226" t="s">
        <v>233</v>
      </c>
      <c r="F85" s="201">
        <v>1</v>
      </c>
      <c r="G85" s="200"/>
      <c r="H85" s="201">
        <v>0.89</v>
      </c>
      <c r="I85" s="201">
        <v>0.15</v>
      </c>
      <c r="J85" s="201">
        <v>0.5</v>
      </c>
      <c r="K85" s="201">
        <v>0.5</v>
      </c>
      <c r="L85" s="201">
        <v>0.5</v>
      </c>
      <c r="M85" s="202"/>
      <c r="N85" s="203">
        <f t="shared" si="47"/>
        <v>6.6750000000000004E-2</v>
      </c>
      <c r="O85" s="203">
        <f t="shared" si="48"/>
        <v>0.48950000000000005</v>
      </c>
      <c r="P85" s="203">
        <f t="shared" si="49"/>
        <v>0.89</v>
      </c>
      <c r="Q85" s="203">
        <f t="shared" si="13"/>
        <v>0.89</v>
      </c>
      <c r="R85" s="203">
        <f t="shared" si="50"/>
        <v>0.24475000000000002</v>
      </c>
      <c r="S85" s="203">
        <f t="shared" si="51"/>
        <v>0.17800000000000002</v>
      </c>
      <c r="T85" s="197">
        <f t="shared" si="39"/>
        <v>5.0062500000000038E-2</v>
      </c>
      <c r="U85" s="197">
        <f t="shared" si="40"/>
        <v>0</v>
      </c>
      <c r="V85" s="327">
        <f t="shared" si="41"/>
        <v>7.0087500000000053E-2</v>
      </c>
    </row>
    <row r="86" spans="2:22" s="126" customFormat="1" ht="15" customHeight="1" x14ac:dyDescent="0.2">
      <c r="B86" s="313" t="s">
        <v>354</v>
      </c>
      <c r="C86" s="198" t="s">
        <v>355</v>
      </c>
      <c r="D86" s="198" t="s">
        <v>283</v>
      </c>
      <c r="E86" s="226" t="s">
        <v>231</v>
      </c>
      <c r="F86" s="201">
        <v>1</v>
      </c>
      <c r="G86" s="200"/>
      <c r="H86" s="201">
        <v>1.73</v>
      </c>
      <c r="I86" s="201">
        <v>0.15</v>
      </c>
      <c r="J86" s="201">
        <v>0.4</v>
      </c>
      <c r="K86" s="201">
        <v>0.4</v>
      </c>
      <c r="L86" s="201">
        <v>0.4</v>
      </c>
      <c r="M86" s="202"/>
      <c r="N86" s="203">
        <f t="shared" si="47"/>
        <v>0.10379999999999999</v>
      </c>
      <c r="O86" s="203">
        <f t="shared" si="48"/>
        <v>0.95150000000000001</v>
      </c>
      <c r="P86" s="203">
        <f t="shared" si="49"/>
        <v>1.3840000000000001</v>
      </c>
      <c r="Q86" s="203">
        <f t="shared" ref="Q86:Q105" si="52">P86</f>
        <v>1.3840000000000001</v>
      </c>
      <c r="R86" s="203">
        <f t="shared" si="50"/>
        <v>0.38060000000000005</v>
      </c>
      <c r="S86" s="203">
        <f t="shared" si="51"/>
        <v>0.27680000000000005</v>
      </c>
      <c r="T86" s="197">
        <f t="shared" si="39"/>
        <v>7.7850000000000003E-2</v>
      </c>
      <c r="U86" s="197">
        <f t="shared" si="40"/>
        <v>0</v>
      </c>
      <c r="V86" s="327">
        <f t="shared" si="41"/>
        <v>0.10899</v>
      </c>
    </row>
    <row r="87" spans="2:22" s="126" customFormat="1" ht="15" customHeight="1" x14ac:dyDescent="0.2">
      <c r="B87" s="313" t="s">
        <v>354</v>
      </c>
      <c r="C87" s="198" t="s">
        <v>355</v>
      </c>
      <c r="D87" s="198" t="s">
        <v>284</v>
      </c>
      <c r="E87" s="226" t="s">
        <v>231</v>
      </c>
      <c r="F87" s="201">
        <v>1</v>
      </c>
      <c r="G87" s="200"/>
      <c r="H87" s="201">
        <v>0.9</v>
      </c>
      <c r="I87" s="201">
        <v>0.15</v>
      </c>
      <c r="J87" s="201">
        <v>0.5</v>
      </c>
      <c r="K87" s="201">
        <v>0.5</v>
      </c>
      <c r="L87" s="201">
        <v>0.5</v>
      </c>
      <c r="M87" s="202"/>
      <c r="N87" s="203">
        <f t="shared" si="47"/>
        <v>6.7500000000000004E-2</v>
      </c>
      <c r="O87" s="203">
        <f t="shared" si="48"/>
        <v>0.49500000000000005</v>
      </c>
      <c r="P87" s="203">
        <f t="shared" si="49"/>
        <v>0.9</v>
      </c>
      <c r="Q87" s="203">
        <f t="shared" si="52"/>
        <v>0.9</v>
      </c>
      <c r="R87" s="203">
        <f t="shared" si="50"/>
        <v>0.24750000000000003</v>
      </c>
      <c r="S87" s="203">
        <f t="shared" si="51"/>
        <v>0.18000000000000002</v>
      </c>
      <c r="T87" s="197">
        <f t="shared" si="39"/>
        <v>5.062500000000001E-2</v>
      </c>
      <c r="U87" s="197">
        <f t="shared" si="40"/>
        <v>0</v>
      </c>
      <c r="V87" s="327">
        <f t="shared" si="41"/>
        <v>7.0875000000000007E-2</v>
      </c>
    </row>
    <row r="88" spans="2:22" s="126" customFormat="1" ht="15" customHeight="1" x14ac:dyDescent="0.2">
      <c r="B88" s="313" t="s">
        <v>354</v>
      </c>
      <c r="C88" s="198" t="s">
        <v>355</v>
      </c>
      <c r="D88" s="198" t="s">
        <v>285</v>
      </c>
      <c r="E88" s="226" t="s">
        <v>231</v>
      </c>
      <c r="F88" s="201">
        <v>1</v>
      </c>
      <c r="G88" s="200"/>
      <c r="H88" s="201">
        <v>1.78</v>
      </c>
      <c r="I88" s="201">
        <v>0.15</v>
      </c>
      <c r="J88" s="201">
        <v>0.4</v>
      </c>
      <c r="K88" s="201">
        <v>0.4</v>
      </c>
      <c r="L88" s="201">
        <v>0.4</v>
      </c>
      <c r="M88" s="202"/>
      <c r="N88" s="203">
        <f t="shared" si="47"/>
        <v>0.10679999999999999</v>
      </c>
      <c r="O88" s="203">
        <f t="shared" si="48"/>
        <v>0.97900000000000009</v>
      </c>
      <c r="P88" s="203">
        <f t="shared" si="49"/>
        <v>1.4240000000000002</v>
      </c>
      <c r="Q88" s="203">
        <f t="shared" si="52"/>
        <v>1.4240000000000002</v>
      </c>
      <c r="R88" s="203">
        <f t="shared" si="50"/>
        <v>0.39160000000000006</v>
      </c>
      <c r="S88" s="203">
        <f t="shared" si="51"/>
        <v>0.28480000000000005</v>
      </c>
      <c r="T88" s="197">
        <f t="shared" si="39"/>
        <v>8.0100000000000032E-2</v>
      </c>
      <c r="U88" s="197">
        <f t="shared" si="40"/>
        <v>0</v>
      </c>
      <c r="V88" s="327">
        <f t="shared" si="41"/>
        <v>0.11214000000000003</v>
      </c>
    </row>
    <row r="89" spans="2:22" s="126" customFormat="1" ht="15" customHeight="1" x14ac:dyDescent="0.2">
      <c r="B89" s="313" t="s">
        <v>354</v>
      </c>
      <c r="C89" s="198" t="s">
        <v>355</v>
      </c>
      <c r="D89" s="198" t="s">
        <v>286</v>
      </c>
      <c r="E89" s="226" t="s">
        <v>231</v>
      </c>
      <c r="F89" s="201">
        <v>1</v>
      </c>
      <c r="G89" s="200"/>
      <c r="H89" s="201">
        <v>1.93</v>
      </c>
      <c r="I89" s="201">
        <v>0.15</v>
      </c>
      <c r="J89" s="201">
        <v>0.5</v>
      </c>
      <c r="K89" s="201">
        <v>0.5</v>
      </c>
      <c r="L89" s="201">
        <v>0.5</v>
      </c>
      <c r="M89" s="202"/>
      <c r="N89" s="203">
        <f t="shared" si="47"/>
        <v>0.14474999999999999</v>
      </c>
      <c r="O89" s="203">
        <f t="shared" si="48"/>
        <v>1.0615000000000001</v>
      </c>
      <c r="P89" s="203">
        <f t="shared" si="49"/>
        <v>1.93</v>
      </c>
      <c r="Q89" s="203">
        <f t="shared" si="52"/>
        <v>1.93</v>
      </c>
      <c r="R89" s="203">
        <f t="shared" si="50"/>
        <v>0.53075000000000006</v>
      </c>
      <c r="S89" s="203">
        <f t="shared" si="51"/>
        <v>0.38600000000000007</v>
      </c>
      <c r="T89" s="197">
        <f t="shared" si="39"/>
        <v>0.10856250000000005</v>
      </c>
      <c r="U89" s="197">
        <f t="shared" si="40"/>
        <v>0</v>
      </c>
      <c r="V89" s="327">
        <f t="shared" si="41"/>
        <v>0.15198750000000005</v>
      </c>
    </row>
    <row r="90" spans="2:22" s="126" customFormat="1" ht="15" customHeight="1" x14ac:dyDescent="0.2">
      <c r="B90" s="313" t="s">
        <v>354</v>
      </c>
      <c r="C90" s="198" t="s">
        <v>355</v>
      </c>
      <c r="D90" s="198" t="s">
        <v>286</v>
      </c>
      <c r="E90" s="226" t="s">
        <v>232</v>
      </c>
      <c r="F90" s="201">
        <v>1</v>
      </c>
      <c r="G90" s="200"/>
      <c r="H90" s="201">
        <v>0.15</v>
      </c>
      <c r="I90" s="201">
        <v>0.15</v>
      </c>
      <c r="J90" s="201">
        <v>0.5</v>
      </c>
      <c r="K90" s="201">
        <v>0.5</v>
      </c>
      <c r="L90" s="201">
        <v>0</v>
      </c>
      <c r="M90" s="202"/>
      <c r="N90" s="203">
        <f t="shared" si="47"/>
        <v>1.125E-2</v>
      </c>
      <c r="O90" s="203">
        <f t="shared" si="48"/>
        <v>8.2500000000000004E-2</v>
      </c>
      <c r="P90" s="203">
        <f t="shared" si="49"/>
        <v>7.4999999999999997E-2</v>
      </c>
      <c r="Q90" s="203">
        <f t="shared" si="52"/>
        <v>7.4999999999999997E-2</v>
      </c>
      <c r="R90" s="203">
        <f t="shared" si="50"/>
        <v>4.1250000000000002E-2</v>
      </c>
      <c r="S90" s="203">
        <f t="shared" si="51"/>
        <v>3.0000000000000002E-2</v>
      </c>
      <c r="T90" s="197">
        <f t="shared" si="39"/>
        <v>8.4374999999999988E-3</v>
      </c>
      <c r="U90" s="197">
        <f t="shared" si="40"/>
        <v>0</v>
      </c>
      <c r="V90" s="327">
        <f t="shared" si="41"/>
        <v>1.1812499999999998E-2</v>
      </c>
    </row>
    <row r="91" spans="2:22" s="126" customFormat="1" ht="15" customHeight="1" x14ac:dyDescent="0.2">
      <c r="B91" s="313" t="s">
        <v>354</v>
      </c>
      <c r="C91" s="198" t="s">
        <v>355</v>
      </c>
      <c r="D91" s="198" t="s">
        <v>286</v>
      </c>
      <c r="E91" s="226" t="s">
        <v>233</v>
      </c>
      <c r="F91" s="201">
        <v>1</v>
      </c>
      <c r="G91" s="200"/>
      <c r="H91" s="201">
        <v>3.03</v>
      </c>
      <c r="I91" s="201">
        <v>0.15</v>
      </c>
      <c r="J91" s="201">
        <v>0.5</v>
      </c>
      <c r="K91" s="201">
        <v>0.5</v>
      </c>
      <c r="L91" s="201">
        <v>0.5</v>
      </c>
      <c r="M91" s="202"/>
      <c r="N91" s="203">
        <f t="shared" si="47"/>
        <v>0.22724999999999998</v>
      </c>
      <c r="O91" s="203">
        <f t="shared" si="48"/>
        <v>1.6665000000000001</v>
      </c>
      <c r="P91" s="203">
        <f t="shared" si="49"/>
        <v>3.03</v>
      </c>
      <c r="Q91" s="203">
        <f t="shared" si="52"/>
        <v>3.03</v>
      </c>
      <c r="R91" s="203">
        <f t="shared" si="50"/>
        <v>0.83325000000000005</v>
      </c>
      <c r="S91" s="203">
        <f t="shared" si="51"/>
        <v>0.60600000000000009</v>
      </c>
      <c r="T91" s="197">
        <f t="shared" si="39"/>
        <v>0.17043749999999996</v>
      </c>
      <c r="U91" s="197">
        <f t="shared" si="40"/>
        <v>0</v>
      </c>
      <c r="V91" s="327">
        <f t="shared" si="41"/>
        <v>0.23861249999999992</v>
      </c>
    </row>
    <row r="92" spans="2:22" s="126" customFormat="1" ht="15" customHeight="1" x14ac:dyDescent="0.2">
      <c r="B92" s="313" t="s">
        <v>354</v>
      </c>
      <c r="C92" s="198" t="s">
        <v>355</v>
      </c>
      <c r="D92" s="198" t="s">
        <v>287</v>
      </c>
      <c r="E92" s="226" t="s">
        <v>231</v>
      </c>
      <c r="F92" s="201">
        <v>1</v>
      </c>
      <c r="G92" s="200"/>
      <c r="H92" s="201">
        <v>3.43</v>
      </c>
      <c r="I92" s="201">
        <v>0.15</v>
      </c>
      <c r="J92" s="201">
        <v>0.5</v>
      </c>
      <c r="K92" s="201">
        <v>0.5</v>
      </c>
      <c r="L92" s="201">
        <v>0.5</v>
      </c>
      <c r="M92" s="202"/>
      <c r="N92" s="203">
        <f t="shared" si="47"/>
        <v>0.25724999999999998</v>
      </c>
      <c r="O92" s="203">
        <f t="shared" si="48"/>
        <v>1.8865000000000003</v>
      </c>
      <c r="P92" s="203">
        <f t="shared" si="49"/>
        <v>3.43</v>
      </c>
      <c r="Q92" s="203">
        <f t="shared" si="52"/>
        <v>3.43</v>
      </c>
      <c r="R92" s="203">
        <f t="shared" si="50"/>
        <v>0.94325000000000014</v>
      </c>
      <c r="S92" s="203">
        <f t="shared" si="51"/>
        <v>0.68600000000000017</v>
      </c>
      <c r="T92" s="197">
        <f t="shared" si="39"/>
        <v>0.19293749999999998</v>
      </c>
      <c r="U92" s="197">
        <f t="shared" si="40"/>
        <v>0</v>
      </c>
      <c r="V92" s="327">
        <f t="shared" si="41"/>
        <v>0.27011249999999998</v>
      </c>
    </row>
    <row r="93" spans="2:22" s="126" customFormat="1" ht="15" customHeight="1" x14ac:dyDescent="0.2">
      <c r="B93" s="313" t="s">
        <v>354</v>
      </c>
      <c r="C93" s="198" t="s">
        <v>355</v>
      </c>
      <c r="D93" s="198" t="s">
        <v>276</v>
      </c>
      <c r="E93" s="226" t="s">
        <v>231</v>
      </c>
      <c r="F93" s="201">
        <v>1</v>
      </c>
      <c r="G93" s="200"/>
      <c r="H93" s="201">
        <v>3.07</v>
      </c>
      <c r="I93" s="201">
        <v>0.15</v>
      </c>
      <c r="J93" s="201">
        <v>0.5</v>
      </c>
      <c r="K93" s="201">
        <v>0.5</v>
      </c>
      <c r="L93" s="201">
        <v>0.5</v>
      </c>
      <c r="M93" s="202"/>
      <c r="N93" s="203">
        <f t="shared" si="47"/>
        <v>0.23024999999999998</v>
      </c>
      <c r="O93" s="203">
        <f t="shared" si="48"/>
        <v>1.6885000000000001</v>
      </c>
      <c r="P93" s="203">
        <f t="shared" si="49"/>
        <v>3.07</v>
      </c>
      <c r="Q93" s="203">
        <f t="shared" si="52"/>
        <v>3.07</v>
      </c>
      <c r="R93" s="203">
        <f t="shared" si="50"/>
        <v>0.84425000000000006</v>
      </c>
      <c r="S93" s="203">
        <f t="shared" si="51"/>
        <v>0.6140000000000001</v>
      </c>
      <c r="T93" s="197">
        <f t="shared" si="39"/>
        <v>0.17268749999999999</v>
      </c>
      <c r="U93" s="197">
        <f t="shared" si="40"/>
        <v>0</v>
      </c>
      <c r="V93" s="327">
        <f t="shared" si="41"/>
        <v>0.24176249999999996</v>
      </c>
    </row>
    <row r="94" spans="2:22" s="126" customFormat="1" ht="15" customHeight="1" x14ac:dyDescent="0.2">
      <c r="B94" s="313" t="s">
        <v>354</v>
      </c>
      <c r="C94" s="198" t="s">
        <v>355</v>
      </c>
      <c r="D94" s="198" t="s">
        <v>278</v>
      </c>
      <c r="E94" s="226" t="s">
        <v>231</v>
      </c>
      <c r="F94" s="201">
        <v>1</v>
      </c>
      <c r="G94" s="200"/>
      <c r="H94" s="201">
        <v>6.06</v>
      </c>
      <c r="I94" s="201">
        <v>0.15</v>
      </c>
      <c r="J94" s="201">
        <v>0.6</v>
      </c>
      <c r="K94" s="201">
        <v>0.6</v>
      </c>
      <c r="L94" s="201">
        <v>0.6</v>
      </c>
      <c r="M94" s="202"/>
      <c r="N94" s="203">
        <f t="shared" ref="N94:N113" si="53">F94*(I94*J94*H94)</f>
        <v>0.5454</v>
      </c>
      <c r="O94" s="203">
        <f t="shared" ref="O94:O113" si="54">(($R$8+I94+$R$8)*H94)*F94</f>
        <v>3.3330000000000002</v>
      </c>
      <c r="P94" s="203">
        <f t="shared" ref="P94:P113" si="55">F94*((H94*K94)+(H94*L94))</f>
        <v>7.2719999999999994</v>
      </c>
      <c r="Q94" s="203">
        <f t="shared" si="52"/>
        <v>7.2719999999999994</v>
      </c>
      <c r="R94" s="203">
        <f t="shared" ref="R94:R113" si="56">(($R$8+I94+$R$8)*J94*H94)*F94</f>
        <v>1.9998</v>
      </c>
      <c r="S94" s="203">
        <f t="shared" ref="S94:S113" si="57">R94-N94</f>
        <v>1.4544000000000001</v>
      </c>
      <c r="T94" s="197">
        <f t="shared" si="39"/>
        <v>0.40904999999999997</v>
      </c>
      <c r="U94" s="197">
        <f t="shared" si="40"/>
        <v>0</v>
      </c>
      <c r="V94" s="327">
        <f t="shared" si="41"/>
        <v>0.5726699999999999</v>
      </c>
    </row>
    <row r="95" spans="2:22" s="126" customFormat="1" ht="15" customHeight="1" x14ac:dyDescent="0.2">
      <c r="B95" s="313" t="s">
        <v>354</v>
      </c>
      <c r="C95" s="198" t="s">
        <v>355</v>
      </c>
      <c r="D95" s="198" t="s">
        <v>278</v>
      </c>
      <c r="E95" s="226" t="s">
        <v>232</v>
      </c>
      <c r="F95" s="201">
        <v>1</v>
      </c>
      <c r="G95" s="200"/>
      <c r="H95" s="201">
        <v>5.51</v>
      </c>
      <c r="I95" s="201">
        <v>0.15</v>
      </c>
      <c r="J95" s="201">
        <v>0.6</v>
      </c>
      <c r="K95" s="201">
        <v>0.6</v>
      </c>
      <c r="L95" s="201">
        <v>0.6</v>
      </c>
      <c r="M95" s="202"/>
      <c r="N95" s="203">
        <f t="shared" si="53"/>
        <v>0.49589999999999995</v>
      </c>
      <c r="O95" s="203">
        <f t="shared" si="54"/>
        <v>3.0305</v>
      </c>
      <c r="P95" s="203">
        <f t="shared" si="55"/>
        <v>6.6119999999999992</v>
      </c>
      <c r="Q95" s="203">
        <f t="shared" si="52"/>
        <v>6.6119999999999992</v>
      </c>
      <c r="R95" s="203">
        <f t="shared" si="56"/>
        <v>1.8183</v>
      </c>
      <c r="S95" s="203">
        <f t="shared" si="57"/>
        <v>1.3224</v>
      </c>
      <c r="T95" s="197">
        <f t="shared" si="39"/>
        <v>0.37192500000000017</v>
      </c>
      <c r="U95" s="197">
        <f t="shared" si="40"/>
        <v>0</v>
      </c>
      <c r="V95" s="327">
        <f t="shared" si="41"/>
        <v>0.52069500000000024</v>
      </c>
    </row>
    <row r="96" spans="2:22" s="126" customFormat="1" ht="15" customHeight="1" x14ac:dyDescent="0.2">
      <c r="B96" s="313" t="s">
        <v>354</v>
      </c>
      <c r="C96" s="198" t="s">
        <v>355</v>
      </c>
      <c r="D96" s="198" t="s">
        <v>280</v>
      </c>
      <c r="E96" s="226" t="s">
        <v>231</v>
      </c>
      <c r="F96" s="201">
        <v>1</v>
      </c>
      <c r="G96" s="200"/>
      <c r="H96" s="201">
        <v>3.69</v>
      </c>
      <c r="I96" s="201">
        <v>0.15</v>
      </c>
      <c r="J96" s="201">
        <v>0.6</v>
      </c>
      <c r="K96" s="201">
        <v>0.6</v>
      </c>
      <c r="L96" s="201">
        <v>0.6</v>
      </c>
      <c r="M96" s="202"/>
      <c r="N96" s="203">
        <f t="shared" si="53"/>
        <v>0.33210000000000001</v>
      </c>
      <c r="O96" s="203">
        <f t="shared" si="54"/>
        <v>2.0295000000000001</v>
      </c>
      <c r="P96" s="203">
        <f t="shared" si="55"/>
        <v>4.4279999999999999</v>
      </c>
      <c r="Q96" s="203">
        <f t="shared" si="52"/>
        <v>4.4279999999999999</v>
      </c>
      <c r="R96" s="203">
        <f t="shared" si="56"/>
        <v>1.2177</v>
      </c>
      <c r="S96" s="203">
        <f t="shared" si="57"/>
        <v>0.88559999999999994</v>
      </c>
      <c r="T96" s="197">
        <f t="shared" si="39"/>
        <v>0.24907500000000027</v>
      </c>
      <c r="U96" s="197">
        <f t="shared" si="40"/>
        <v>0</v>
      </c>
      <c r="V96" s="327">
        <f t="shared" si="41"/>
        <v>0.34870500000000038</v>
      </c>
    </row>
    <row r="97" spans="2:22" s="126" customFormat="1" ht="15" customHeight="1" x14ac:dyDescent="0.2">
      <c r="B97" s="313" t="s">
        <v>354</v>
      </c>
      <c r="C97" s="198" t="s">
        <v>355</v>
      </c>
      <c r="D97" s="198" t="s">
        <v>280</v>
      </c>
      <c r="E97" s="226" t="s">
        <v>232</v>
      </c>
      <c r="F97" s="201">
        <v>1</v>
      </c>
      <c r="G97" s="200"/>
      <c r="H97" s="201">
        <v>3.08</v>
      </c>
      <c r="I97" s="201">
        <v>0.15</v>
      </c>
      <c r="J97" s="201">
        <v>0.6</v>
      </c>
      <c r="K97" s="201">
        <v>0.6</v>
      </c>
      <c r="L97" s="201">
        <v>0.6</v>
      </c>
      <c r="M97" s="202"/>
      <c r="N97" s="203">
        <f t="shared" si="53"/>
        <v>0.2772</v>
      </c>
      <c r="O97" s="203">
        <f t="shared" si="54"/>
        <v>1.6940000000000002</v>
      </c>
      <c r="P97" s="203">
        <f t="shared" si="55"/>
        <v>3.6959999999999997</v>
      </c>
      <c r="Q97" s="203">
        <f t="shared" si="52"/>
        <v>3.6959999999999997</v>
      </c>
      <c r="R97" s="203">
        <f t="shared" si="56"/>
        <v>1.0164</v>
      </c>
      <c r="S97" s="203">
        <f t="shared" si="57"/>
        <v>0.73919999999999997</v>
      </c>
      <c r="T97" s="197">
        <f t="shared" si="39"/>
        <v>0.20790000000000003</v>
      </c>
      <c r="U97" s="197">
        <f t="shared" si="40"/>
        <v>0</v>
      </c>
      <c r="V97" s="327">
        <f t="shared" si="41"/>
        <v>0.29106000000000004</v>
      </c>
    </row>
    <row r="98" spans="2:22" s="126" customFormat="1" ht="15" customHeight="1" x14ac:dyDescent="0.2">
      <c r="B98" s="313" t="s">
        <v>354</v>
      </c>
      <c r="C98" s="198" t="s">
        <v>355</v>
      </c>
      <c r="D98" s="198" t="s">
        <v>280</v>
      </c>
      <c r="E98" s="226" t="s">
        <v>233</v>
      </c>
      <c r="F98" s="201">
        <v>1</v>
      </c>
      <c r="G98" s="200"/>
      <c r="H98" s="201">
        <v>0.15</v>
      </c>
      <c r="I98" s="201">
        <v>0.15</v>
      </c>
      <c r="J98" s="201">
        <v>0.6</v>
      </c>
      <c r="K98" s="201">
        <v>0.6</v>
      </c>
      <c r="L98" s="201">
        <v>0</v>
      </c>
      <c r="M98" s="202"/>
      <c r="N98" s="203">
        <f t="shared" si="53"/>
        <v>1.35E-2</v>
      </c>
      <c r="O98" s="203">
        <f t="shared" si="54"/>
        <v>8.2500000000000004E-2</v>
      </c>
      <c r="P98" s="203">
        <f t="shared" si="55"/>
        <v>0.09</v>
      </c>
      <c r="Q98" s="203">
        <f t="shared" si="52"/>
        <v>0.09</v>
      </c>
      <c r="R98" s="203">
        <f t="shared" si="56"/>
        <v>4.9500000000000002E-2</v>
      </c>
      <c r="S98" s="203">
        <f t="shared" si="57"/>
        <v>3.6000000000000004E-2</v>
      </c>
      <c r="T98" s="197">
        <f t="shared" si="39"/>
        <v>1.0125000000000004E-2</v>
      </c>
      <c r="U98" s="197">
        <f t="shared" si="40"/>
        <v>0</v>
      </c>
      <c r="V98" s="327">
        <f t="shared" si="41"/>
        <v>1.4175000000000004E-2</v>
      </c>
    </row>
    <row r="99" spans="2:22" s="126" customFormat="1" ht="15" customHeight="1" x14ac:dyDescent="0.2">
      <c r="B99" s="313" t="s">
        <v>354</v>
      </c>
      <c r="C99" s="198" t="s">
        <v>355</v>
      </c>
      <c r="D99" s="198" t="s">
        <v>280</v>
      </c>
      <c r="E99" s="226" t="s">
        <v>234</v>
      </c>
      <c r="F99" s="201">
        <v>1</v>
      </c>
      <c r="G99" s="200"/>
      <c r="H99" s="201">
        <v>1.68</v>
      </c>
      <c r="I99" s="201">
        <v>0.15</v>
      </c>
      <c r="J99" s="201">
        <v>0.6</v>
      </c>
      <c r="K99" s="201">
        <v>0.6</v>
      </c>
      <c r="L99" s="201">
        <v>0.6</v>
      </c>
      <c r="M99" s="202"/>
      <c r="N99" s="203">
        <f t="shared" si="53"/>
        <v>0.1512</v>
      </c>
      <c r="O99" s="203">
        <f t="shared" si="54"/>
        <v>0.92400000000000004</v>
      </c>
      <c r="P99" s="203">
        <f t="shared" si="55"/>
        <v>2.016</v>
      </c>
      <c r="Q99" s="203">
        <f t="shared" si="52"/>
        <v>2.016</v>
      </c>
      <c r="R99" s="203">
        <f t="shared" si="56"/>
        <v>0.5544</v>
      </c>
      <c r="S99" s="203">
        <f t="shared" si="57"/>
        <v>0.4032</v>
      </c>
      <c r="T99" s="197">
        <f t="shared" si="39"/>
        <v>0.11340000000000003</v>
      </c>
      <c r="U99" s="197">
        <f t="shared" si="40"/>
        <v>0</v>
      </c>
      <c r="V99" s="327">
        <f t="shared" si="41"/>
        <v>0.15876000000000004</v>
      </c>
    </row>
    <row r="100" spans="2:22" s="126" customFormat="1" ht="15" customHeight="1" x14ac:dyDescent="0.2">
      <c r="B100" s="313"/>
      <c r="C100" s="198"/>
      <c r="D100" s="198"/>
      <c r="E100" s="226"/>
      <c r="F100" s="201"/>
      <c r="G100" s="200"/>
      <c r="H100" s="201"/>
      <c r="I100" s="201"/>
      <c r="J100" s="201"/>
      <c r="K100" s="201"/>
      <c r="L100" s="201"/>
      <c r="M100" s="202"/>
      <c r="N100" s="203">
        <f t="shared" si="53"/>
        <v>0</v>
      </c>
      <c r="O100" s="203">
        <f t="shared" si="54"/>
        <v>0</v>
      </c>
      <c r="P100" s="203">
        <f t="shared" si="55"/>
        <v>0</v>
      </c>
      <c r="Q100" s="203">
        <f t="shared" si="52"/>
        <v>0</v>
      </c>
      <c r="R100" s="203">
        <f t="shared" si="56"/>
        <v>0</v>
      </c>
      <c r="S100" s="203">
        <f t="shared" si="57"/>
        <v>0</v>
      </c>
      <c r="T100" s="197">
        <f t="shared" si="39"/>
        <v>0</v>
      </c>
      <c r="U100" s="197">
        <f t="shared" si="40"/>
        <v>0</v>
      </c>
      <c r="V100" s="327">
        <f t="shared" si="41"/>
        <v>0</v>
      </c>
    </row>
    <row r="101" spans="2:22" s="126" customFormat="1" ht="15" hidden="1" customHeight="1" x14ac:dyDescent="0.2">
      <c r="B101" s="313"/>
      <c r="C101" s="198"/>
      <c r="D101" s="198"/>
      <c r="E101" s="226"/>
      <c r="F101" s="201"/>
      <c r="G101" s="200"/>
      <c r="H101" s="201"/>
      <c r="I101" s="201"/>
      <c r="J101" s="201"/>
      <c r="K101" s="201"/>
      <c r="L101" s="201"/>
      <c r="M101" s="202"/>
      <c r="N101" s="203">
        <f t="shared" si="53"/>
        <v>0</v>
      </c>
      <c r="O101" s="203">
        <f t="shared" si="54"/>
        <v>0</v>
      </c>
      <c r="P101" s="203">
        <f t="shared" si="55"/>
        <v>0</v>
      </c>
      <c r="Q101" s="203">
        <f t="shared" si="52"/>
        <v>0</v>
      </c>
      <c r="R101" s="203">
        <f t="shared" si="56"/>
        <v>0</v>
      </c>
      <c r="S101" s="203">
        <f t="shared" si="57"/>
        <v>0</v>
      </c>
      <c r="T101" s="197">
        <f t="shared" si="39"/>
        <v>0</v>
      </c>
      <c r="U101" s="197">
        <f t="shared" si="40"/>
        <v>0</v>
      </c>
      <c r="V101" s="327">
        <f t="shared" si="41"/>
        <v>0</v>
      </c>
    </row>
    <row r="102" spans="2:22" s="126" customFormat="1" ht="15" hidden="1" customHeight="1" x14ac:dyDescent="0.2">
      <c r="B102" s="313"/>
      <c r="C102" s="198"/>
      <c r="D102" s="198"/>
      <c r="E102" s="226"/>
      <c r="F102" s="201"/>
      <c r="G102" s="200"/>
      <c r="H102" s="201"/>
      <c r="I102" s="201"/>
      <c r="J102" s="201"/>
      <c r="K102" s="201"/>
      <c r="L102" s="201"/>
      <c r="M102" s="202"/>
      <c r="N102" s="203">
        <f t="shared" si="53"/>
        <v>0</v>
      </c>
      <c r="O102" s="203">
        <f t="shared" si="54"/>
        <v>0</v>
      </c>
      <c r="P102" s="203">
        <f t="shared" si="55"/>
        <v>0</v>
      </c>
      <c r="Q102" s="203">
        <f t="shared" si="52"/>
        <v>0</v>
      </c>
      <c r="R102" s="203">
        <f t="shared" si="56"/>
        <v>0</v>
      </c>
      <c r="S102" s="203">
        <f t="shared" si="57"/>
        <v>0</v>
      </c>
      <c r="T102" s="197">
        <f t="shared" si="39"/>
        <v>0</v>
      </c>
      <c r="U102" s="197">
        <f t="shared" si="40"/>
        <v>0</v>
      </c>
      <c r="V102" s="327">
        <f t="shared" si="41"/>
        <v>0</v>
      </c>
    </row>
    <row r="103" spans="2:22" s="126" customFormat="1" ht="15" hidden="1" customHeight="1" x14ac:dyDescent="0.2">
      <c r="B103" s="313"/>
      <c r="C103" s="198"/>
      <c r="D103" s="198"/>
      <c r="E103" s="226"/>
      <c r="F103" s="201"/>
      <c r="G103" s="200"/>
      <c r="H103" s="201"/>
      <c r="I103" s="201"/>
      <c r="J103" s="201"/>
      <c r="K103" s="201"/>
      <c r="L103" s="201"/>
      <c r="M103" s="202"/>
      <c r="N103" s="203">
        <f t="shared" si="53"/>
        <v>0</v>
      </c>
      <c r="O103" s="203">
        <f t="shared" si="54"/>
        <v>0</v>
      </c>
      <c r="P103" s="203">
        <f t="shared" si="55"/>
        <v>0</v>
      </c>
      <c r="Q103" s="203">
        <f t="shared" si="52"/>
        <v>0</v>
      </c>
      <c r="R103" s="203">
        <f t="shared" si="56"/>
        <v>0</v>
      </c>
      <c r="S103" s="203">
        <f t="shared" si="57"/>
        <v>0</v>
      </c>
      <c r="T103" s="197">
        <f t="shared" si="39"/>
        <v>0</v>
      </c>
      <c r="U103" s="197">
        <f t="shared" si="40"/>
        <v>0</v>
      </c>
      <c r="V103" s="327">
        <f t="shared" si="41"/>
        <v>0</v>
      </c>
    </row>
    <row r="104" spans="2:22" s="126" customFormat="1" ht="15" hidden="1" customHeight="1" x14ac:dyDescent="0.2">
      <c r="B104" s="313"/>
      <c r="C104" s="198"/>
      <c r="D104" s="198"/>
      <c r="E104" s="226"/>
      <c r="F104" s="201"/>
      <c r="G104" s="200"/>
      <c r="H104" s="201"/>
      <c r="I104" s="201"/>
      <c r="J104" s="201"/>
      <c r="K104" s="201"/>
      <c r="L104" s="201"/>
      <c r="M104" s="202"/>
      <c r="N104" s="203">
        <f t="shared" si="53"/>
        <v>0</v>
      </c>
      <c r="O104" s="203">
        <f t="shared" si="54"/>
        <v>0</v>
      </c>
      <c r="P104" s="203">
        <f t="shared" si="55"/>
        <v>0</v>
      </c>
      <c r="Q104" s="203">
        <f t="shared" si="52"/>
        <v>0</v>
      </c>
      <c r="R104" s="203">
        <f t="shared" si="56"/>
        <v>0</v>
      </c>
      <c r="S104" s="203">
        <f t="shared" si="57"/>
        <v>0</v>
      </c>
      <c r="T104" s="197">
        <f t="shared" si="39"/>
        <v>0</v>
      </c>
      <c r="U104" s="197">
        <f t="shared" si="40"/>
        <v>0</v>
      </c>
      <c r="V104" s="327">
        <f t="shared" si="41"/>
        <v>0</v>
      </c>
    </row>
    <row r="105" spans="2:22" s="126" customFormat="1" ht="15" hidden="1" customHeight="1" x14ac:dyDescent="0.2">
      <c r="B105" s="313"/>
      <c r="C105" s="198"/>
      <c r="D105" s="198"/>
      <c r="E105" s="226"/>
      <c r="F105" s="201"/>
      <c r="G105" s="200"/>
      <c r="H105" s="201"/>
      <c r="I105" s="201"/>
      <c r="J105" s="201"/>
      <c r="K105" s="201"/>
      <c r="L105" s="201"/>
      <c r="M105" s="202"/>
      <c r="N105" s="203">
        <f t="shared" si="53"/>
        <v>0</v>
      </c>
      <c r="O105" s="203">
        <f t="shared" si="54"/>
        <v>0</v>
      </c>
      <c r="P105" s="203">
        <f t="shared" si="55"/>
        <v>0</v>
      </c>
      <c r="Q105" s="203">
        <f t="shared" si="52"/>
        <v>0</v>
      </c>
      <c r="R105" s="203">
        <f t="shared" si="56"/>
        <v>0</v>
      </c>
      <c r="S105" s="203">
        <f t="shared" si="57"/>
        <v>0</v>
      </c>
      <c r="T105" s="197">
        <f t="shared" si="39"/>
        <v>0</v>
      </c>
      <c r="U105" s="197">
        <f t="shared" si="40"/>
        <v>0</v>
      </c>
      <c r="V105" s="327">
        <f t="shared" si="41"/>
        <v>0</v>
      </c>
    </row>
    <row r="106" spans="2:22" s="126" customFormat="1" ht="15" hidden="1" customHeight="1" x14ac:dyDescent="0.2">
      <c r="B106" s="313"/>
      <c r="C106" s="198"/>
      <c r="D106" s="198"/>
      <c r="E106" s="226"/>
      <c r="F106" s="201"/>
      <c r="G106" s="200"/>
      <c r="H106" s="201"/>
      <c r="I106" s="201"/>
      <c r="J106" s="201"/>
      <c r="K106" s="201"/>
      <c r="L106" s="201"/>
      <c r="M106" s="202"/>
      <c r="N106" s="203">
        <f t="shared" si="53"/>
        <v>0</v>
      </c>
      <c r="O106" s="203">
        <f t="shared" si="54"/>
        <v>0</v>
      </c>
      <c r="P106" s="203">
        <f t="shared" si="55"/>
        <v>0</v>
      </c>
      <c r="Q106" s="203">
        <f t="shared" ref="Q106:Q119" si="58">P106</f>
        <v>0</v>
      </c>
      <c r="R106" s="203">
        <f t="shared" si="56"/>
        <v>0</v>
      </c>
      <c r="S106" s="203">
        <f t="shared" si="57"/>
        <v>0</v>
      </c>
      <c r="T106" s="197">
        <f t="shared" si="39"/>
        <v>0</v>
      </c>
      <c r="U106" s="197">
        <f t="shared" si="40"/>
        <v>0</v>
      </c>
      <c r="V106" s="327">
        <f t="shared" si="41"/>
        <v>0</v>
      </c>
    </row>
    <row r="107" spans="2:22" s="126" customFormat="1" ht="15" hidden="1" customHeight="1" x14ac:dyDescent="0.2">
      <c r="B107" s="313"/>
      <c r="C107" s="198"/>
      <c r="D107" s="198"/>
      <c r="E107" s="226"/>
      <c r="F107" s="201"/>
      <c r="G107" s="200"/>
      <c r="H107" s="201"/>
      <c r="I107" s="201"/>
      <c r="J107" s="201"/>
      <c r="K107" s="201"/>
      <c r="L107" s="201"/>
      <c r="M107" s="202"/>
      <c r="N107" s="203">
        <f t="shared" si="53"/>
        <v>0</v>
      </c>
      <c r="O107" s="203">
        <f t="shared" si="54"/>
        <v>0</v>
      </c>
      <c r="P107" s="203">
        <f t="shared" si="55"/>
        <v>0</v>
      </c>
      <c r="Q107" s="203">
        <f t="shared" si="58"/>
        <v>0</v>
      </c>
      <c r="R107" s="203">
        <f t="shared" si="56"/>
        <v>0</v>
      </c>
      <c r="S107" s="203">
        <f t="shared" si="57"/>
        <v>0</v>
      </c>
      <c r="T107" s="197">
        <f t="shared" si="39"/>
        <v>0</v>
      </c>
      <c r="U107" s="197">
        <f t="shared" si="40"/>
        <v>0</v>
      </c>
      <c r="V107" s="327">
        <f t="shared" si="41"/>
        <v>0</v>
      </c>
    </row>
    <row r="108" spans="2:22" s="126" customFormat="1" ht="15" hidden="1" customHeight="1" x14ac:dyDescent="0.2">
      <c r="B108" s="313"/>
      <c r="C108" s="198"/>
      <c r="D108" s="198"/>
      <c r="E108" s="226"/>
      <c r="F108" s="201"/>
      <c r="G108" s="200"/>
      <c r="H108" s="201"/>
      <c r="I108" s="201"/>
      <c r="J108" s="201"/>
      <c r="K108" s="201"/>
      <c r="L108" s="201"/>
      <c r="M108" s="202"/>
      <c r="N108" s="203">
        <f t="shared" si="53"/>
        <v>0</v>
      </c>
      <c r="O108" s="203">
        <f t="shared" si="54"/>
        <v>0</v>
      </c>
      <c r="P108" s="203">
        <f t="shared" si="55"/>
        <v>0</v>
      </c>
      <c r="Q108" s="203">
        <f t="shared" si="58"/>
        <v>0</v>
      </c>
      <c r="R108" s="203">
        <f t="shared" si="56"/>
        <v>0</v>
      </c>
      <c r="S108" s="203">
        <f t="shared" si="57"/>
        <v>0</v>
      </c>
      <c r="T108" s="197">
        <f t="shared" si="39"/>
        <v>0</v>
      </c>
      <c r="U108" s="197">
        <f t="shared" si="40"/>
        <v>0</v>
      </c>
      <c r="V108" s="327">
        <f t="shared" si="41"/>
        <v>0</v>
      </c>
    </row>
    <row r="109" spans="2:22" s="126" customFormat="1" ht="15" hidden="1" customHeight="1" x14ac:dyDescent="0.2">
      <c r="B109" s="313"/>
      <c r="C109" s="198"/>
      <c r="D109" s="198"/>
      <c r="E109" s="226"/>
      <c r="F109" s="201"/>
      <c r="G109" s="200"/>
      <c r="H109" s="201"/>
      <c r="I109" s="201"/>
      <c r="J109" s="201"/>
      <c r="K109" s="201"/>
      <c r="L109" s="201"/>
      <c r="M109" s="202"/>
      <c r="N109" s="203">
        <f t="shared" si="53"/>
        <v>0</v>
      </c>
      <c r="O109" s="203">
        <f t="shared" si="54"/>
        <v>0</v>
      </c>
      <c r="P109" s="203">
        <f t="shared" si="55"/>
        <v>0</v>
      </c>
      <c r="Q109" s="203">
        <f t="shared" si="58"/>
        <v>0</v>
      </c>
      <c r="R109" s="203">
        <f t="shared" si="56"/>
        <v>0</v>
      </c>
      <c r="S109" s="203">
        <f t="shared" si="57"/>
        <v>0</v>
      </c>
      <c r="T109" s="197">
        <f t="shared" si="39"/>
        <v>0</v>
      </c>
      <c r="U109" s="197">
        <f t="shared" si="40"/>
        <v>0</v>
      </c>
      <c r="V109" s="327">
        <f t="shared" si="41"/>
        <v>0</v>
      </c>
    </row>
    <row r="110" spans="2:22" s="126" customFormat="1" ht="15" hidden="1" customHeight="1" x14ac:dyDescent="0.2">
      <c r="B110" s="313"/>
      <c r="C110" s="198"/>
      <c r="D110" s="198"/>
      <c r="E110" s="226"/>
      <c r="F110" s="201"/>
      <c r="G110" s="200"/>
      <c r="H110" s="201"/>
      <c r="I110" s="201"/>
      <c r="J110" s="201"/>
      <c r="K110" s="201"/>
      <c r="L110" s="201"/>
      <c r="M110" s="202"/>
      <c r="N110" s="203">
        <f t="shared" si="53"/>
        <v>0</v>
      </c>
      <c r="O110" s="203">
        <f t="shared" si="54"/>
        <v>0</v>
      </c>
      <c r="P110" s="203">
        <f t="shared" si="55"/>
        <v>0</v>
      </c>
      <c r="Q110" s="203">
        <f t="shared" si="58"/>
        <v>0</v>
      </c>
      <c r="R110" s="203">
        <f t="shared" si="56"/>
        <v>0</v>
      </c>
      <c r="S110" s="203">
        <f t="shared" si="57"/>
        <v>0</v>
      </c>
      <c r="T110" s="197">
        <f t="shared" si="39"/>
        <v>0</v>
      </c>
      <c r="U110" s="197">
        <f t="shared" si="40"/>
        <v>0</v>
      </c>
      <c r="V110" s="327">
        <f t="shared" si="41"/>
        <v>0</v>
      </c>
    </row>
    <row r="111" spans="2:22" s="126" customFormat="1" ht="15" hidden="1" customHeight="1" x14ac:dyDescent="0.2">
      <c r="B111" s="313"/>
      <c r="C111" s="198"/>
      <c r="D111" s="198"/>
      <c r="E111" s="226"/>
      <c r="F111" s="201"/>
      <c r="G111" s="200"/>
      <c r="H111" s="201"/>
      <c r="I111" s="201"/>
      <c r="J111" s="201"/>
      <c r="K111" s="201"/>
      <c r="L111" s="201"/>
      <c r="M111" s="202"/>
      <c r="N111" s="203">
        <f t="shared" si="53"/>
        <v>0</v>
      </c>
      <c r="O111" s="203">
        <f t="shared" si="54"/>
        <v>0</v>
      </c>
      <c r="P111" s="203">
        <f t="shared" si="55"/>
        <v>0</v>
      </c>
      <c r="Q111" s="203">
        <f t="shared" si="58"/>
        <v>0</v>
      </c>
      <c r="R111" s="203">
        <f t="shared" si="56"/>
        <v>0</v>
      </c>
      <c r="S111" s="203">
        <f t="shared" si="57"/>
        <v>0</v>
      </c>
      <c r="T111" s="197">
        <f t="shared" si="39"/>
        <v>0</v>
      </c>
      <c r="U111" s="197">
        <f t="shared" si="40"/>
        <v>0</v>
      </c>
      <c r="V111" s="327">
        <f t="shared" si="41"/>
        <v>0</v>
      </c>
    </row>
    <row r="112" spans="2:22" s="126" customFormat="1" ht="15" hidden="1" customHeight="1" x14ac:dyDescent="0.2">
      <c r="B112" s="313"/>
      <c r="C112" s="198"/>
      <c r="D112" s="198"/>
      <c r="E112" s="226"/>
      <c r="F112" s="201"/>
      <c r="G112" s="200"/>
      <c r="H112" s="201"/>
      <c r="I112" s="201"/>
      <c r="J112" s="201"/>
      <c r="K112" s="201"/>
      <c r="L112" s="201"/>
      <c r="M112" s="202"/>
      <c r="N112" s="203">
        <f t="shared" si="53"/>
        <v>0</v>
      </c>
      <c r="O112" s="203">
        <f t="shared" si="54"/>
        <v>0</v>
      </c>
      <c r="P112" s="203">
        <f t="shared" si="55"/>
        <v>0</v>
      </c>
      <c r="Q112" s="203">
        <f t="shared" si="58"/>
        <v>0</v>
      </c>
      <c r="R112" s="203">
        <f t="shared" si="56"/>
        <v>0</v>
      </c>
      <c r="S112" s="203">
        <f t="shared" si="57"/>
        <v>0</v>
      </c>
      <c r="T112" s="197">
        <f t="shared" si="39"/>
        <v>0</v>
      </c>
      <c r="U112" s="197">
        <f t="shared" si="40"/>
        <v>0</v>
      </c>
      <c r="V112" s="327">
        <f t="shared" si="41"/>
        <v>0</v>
      </c>
    </row>
    <row r="113" spans="2:22" s="126" customFormat="1" ht="15" hidden="1" customHeight="1" x14ac:dyDescent="0.2">
      <c r="B113" s="313"/>
      <c r="C113" s="198"/>
      <c r="D113" s="198"/>
      <c r="E113" s="226"/>
      <c r="F113" s="201"/>
      <c r="G113" s="200"/>
      <c r="H113" s="201"/>
      <c r="I113" s="201"/>
      <c r="J113" s="201"/>
      <c r="K113" s="201"/>
      <c r="L113" s="201"/>
      <c r="M113" s="202"/>
      <c r="N113" s="203">
        <f t="shared" si="53"/>
        <v>0</v>
      </c>
      <c r="O113" s="203">
        <f t="shared" si="54"/>
        <v>0</v>
      </c>
      <c r="P113" s="203">
        <f t="shared" si="55"/>
        <v>0</v>
      </c>
      <c r="Q113" s="203">
        <f t="shared" si="58"/>
        <v>0</v>
      </c>
      <c r="R113" s="203">
        <f t="shared" si="56"/>
        <v>0</v>
      </c>
      <c r="S113" s="203">
        <f t="shared" si="57"/>
        <v>0</v>
      </c>
      <c r="T113" s="197">
        <f t="shared" si="39"/>
        <v>0</v>
      </c>
      <c r="U113" s="197">
        <f t="shared" si="40"/>
        <v>0</v>
      </c>
      <c r="V113" s="327">
        <f t="shared" si="41"/>
        <v>0</v>
      </c>
    </row>
    <row r="114" spans="2:22" s="126" customFormat="1" ht="15" hidden="1" customHeight="1" x14ac:dyDescent="0.2">
      <c r="B114" s="313"/>
      <c r="C114" s="198"/>
      <c r="D114" s="198"/>
      <c r="E114" s="226"/>
      <c r="F114" s="201"/>
      <c r="G114" s="200"/>
      <c r="H114" s="201"/>
      <c r="I114" s="201"/>
      <c r="J114" s="201"/>
      <c r="K114" s="201"/>
      <c r="L114" s="201"/>
      <c r="M114" s="202"/>
      <c r="N114" s="203">
        <f t="shared" ref="N114:N127" si="59">F114*(I114*J114*H114)</f>
        <v>0</v>
      </c>
      <c r="O114" s="203">
        <f t="shared" ref="O114:O127" si="60">(($R$8+I114+$R$8)*H114)*F114</f>
        <v>0</v>
      </c>
      <c r="P114" s="203">
        <f t="shared" ref="P114:P127" si="61">F114*((H114*K114)+(H114*L114))</f>
        <v>0</v>
      </c>
      <c r="Q114" s="203">
        <f t="shared" si="58"/>
        <v>0</v>
      </c>
      <c r="R114" s="203">
        <f t="shared" ref="R114:R127" si="62">(($R$8+I114+$R$8)*J114*H114)*F114</f>
        <v>0</v>
      </c>
      <c r="S114" s="203">
        <f t="shared" ref="S114:S127" si="63">R114-N114</f>
        <v>0</v>
      </c>
      <c r="T114" s="197">
        <f t="shared" si="39"/>
        <v>0</v>
      </c>
      <c r="U114" s="197">
        <f t="shared" si="40"/>
        <v>0</v>
      </c>
      <c r="V114" s="327">
        <f t="shared" si="41"/>
        <v>0</v>
      </c>
    </row>
    <row r="115" spans="2:22" s="126" customFormat="1" ht="15" hidden="1" customHeight="1" x14ac:dyDescent="0.2">
      <c r="B115" s="313"/>
      <c r="C115" s="198"/>
      <c r="D115" s="198"/>
      <c r="E115" s="226"/>
      <c r="F115" s="201"/>
      <c r="G115" s="200"/>
      <c r="H115" s="201"/>
      <c r="I115" s="201"/>
      <c r="J115" s="201"/>
      <c r="K115" s="201"/>
      <c r="L115" s="201"/>
      <c r="M115" s="202"/>
      <c r="N115" s="203">
        <f t="shared" si="59"/>
        <v>0</v>
      </c>
      <c r="O115" s="203">
        <f t="shared" si="60"/>
        <v>0</v>
      </c>
      <c r="P115" s="203">
        <f t="shared" si="61"/>
        <v>0</v>
      </c>
      <c r="Q115" s="203">
        <f t="shared" si="58"/>
        <v>0</v>
      </c>
      <c r="R115" s="203">
        <f t="shared" si="62"/>
        <v>0</v>
      </c>
      <c r="S115" s="203">
        <f t="shared" si="63"/>
        <v>0</v>
      </c>
      <c r="T115" s="197">
        <f t="shared" si="39"/>
        <v>0</v>
      </c>
      <c r="U115" s="197">
        <f t="shared" si="40"/>
        <v>0</v>
      </c>
      <c r="V115" s="327">
        <f t="shared" si="41"/>
        <v>0</v>
      </c>
    </row>
    <row r="116" spans="2:22" s="126" customFormat="1" ht="15" hidden="1" customHeight="1" x14ac:dyDescent="0.2">
      <c r="B116" s="313"/>
      <c r="C116" s="198"/>
      <c r="D116" s="198"/>
      <c r="E116" s="226"/>
      <c r="F116" s="201"/>
      <c r="G116" s="200"/>
      <c r="H116" s="201"/>
      <c r="I116" s="201"/>
      <c r="J116" s="201"/>
      <c r="K116" s="201"/>
      <c r="L116" s="201"/>
      <c r="M116" s="202"/>
      <c r="N116" s="203">
        <f t="shared" si="59"/>
        <v>0</v>
      </c>
      <c r="O116" s="203">
        <f t="shared" si="60"/>
        <v>0</v>
      </c>
      <c r="P116" s="203">
        <f t="shared" si="61"/>
        <v>0</v>
      </c>
      <c r="Q116" s="203">
        <f t="shared" si="58"/>
        <v>0</v>
      </c>
      <c r="R116" s="203">
        <f t="shared" si="62"/>
        <v>0</v>
      </c>
      <c r="S116" s="203">
        <f t="shared" si="63"/>
        <v>0</v>
      </c>
      <c r="T116" s="197">
        <f t="shared" si="39"/>
        <v>0</v>
      </c>
      <c r="U116" s="197">
        <f t="shared" si="40"/>
        <v>0</v>
      </c>
      <c r="V116" s="327">
        <f t="shared" si="41"/>
        <v>0</v>
      </c>
    </row>
    <row r="117" spans="2:22" s="126" customFormat="1" ht="15" hidden="1" customHeight="1" x14ac:dyDescent="0.2">
      <c r="B117" s="313"/>
      <c r="C117" s="198"/>
      <c r="D117" s="198"/>
      <c r="E117" s="226"/>
      <c r="F117" s="201"/>
      <c r="G117" s="200"/>
      <c r="H117" s="201"/>
      <c r="I117" s="201"/>
      <c r="J117" s="201"/>
      <c r="K117" s="201"/>
      <c r="L117" s="201"/>
      <c r="M117" s="202"/>
      <c r="N117" s="203">
        <f t="shared" si="59"/>
        <v>0</v>
      </c>
      <c r="O117" s="203">
        <f t="shared" si="60"/>
        <v>0</v>
      </c>
      <c r="P117" s="203">
        <f t="shared" si="61"/>
        <v>0</v>
      </c>
      <c r="Q117" s="203">
        <f t="shared" si="58"/>
        <v>0</v>
      </c>
      <c r="R117" s="203">
        <f t="shared" si="62"/>
        <v>0</v>
      </c>
      <c r="S117" s="203">
        <f t="shared" si="63"/>
        <v>0</v>
      </c>
      <c r="T117" s="197">
        <f t="shared" si="39"/>
        <v>0</v>
      </c>
      <c r="U117" s="197">
        <f t="shared" si="40"/>
        <v>0</v>
      </c>
      <c r="V117" s="327">
        <f t="shared" si="41"/>
        <v>0</v>
      </c>
    </row>
    <row r="118" spans="2:22" s="126" customFormat="1" ht="15" hidden="1" customHeight="1" x14ac:dyDescent="0.2">
      <c r="B118" s="313"/>
      <c r="C118" s="198"/>
      <c r="D118" s="198"/>
      <c r="E118" s="226"/>
      <c r="F118" s="201"/>
      <c r="G118" s="200"/>
      <c r="H118" s="201"/>
      <c r="I118" s="201"/>
      <c r="J118" s="201"/>
      <c r="K118" s="201"/>
      <c r="L118" s="201"/>
      <c r="M118" s="202"/>
      <c r="N118" s="203">
        <f t="shared" si="59"/>
        <v>0</v>
      </c>
      <c r="O118" s="203">
        <f t="shared" si="60"/>
        <v>0</v>
      </c>
      <c r="P118" s="203">
        <f t="shared" si="61"/>
        <v>0</v>
      </c>
      <c r="Q118" s="203">
        <f t="shared" si="58"/>
        <v>0</v>
      </c>
      <c r="R118" s="203">
        <f t="shared" si="62"/>
        <v>0</v>
      </c>
      <c r="S118" s="203">
        <f t="shared" si="63"/>
        <v>0</v>
      </c>
      <c r="T118" s="197">
        <f t="shared" si="39"/>
        <v>0</v>
      </c>
      <c r="U118" s="197">
        <f t="shared" si="40"/>
        <v>0</v>
      </c>
      <c r="V118" s="327">
        <f t="shared" si="41"/>
        <v>0</v>
      </c>
    </row>
    <row r="119" spans="2:22" s="126" customFormat="1" ht="15" hidden="1" customHeight="1" x14ac:dyDescent="0.2">
      <c r="B119" s="313"/>
      <c r="C119" s="198"/>
      <c r="D119" s="198"/>
      <c r="E119" s="226"/>
      <c r="F119" s="201"/>
      <c r="G119" s="200"/>
      <c r="H119" s="201"/>
      <c r="I119" s="201"/>
      <c r="J119" s="201"/>
      <c r="K119" s="201"/>
      <c r="L119" s="201"/>
      <c r="M119" s="202"/>
      <c r="N119" s="203">
        <f t="shared" si="59"/>
        <v>0</v>
      </c>
      <c r="O119" s="203">
        <f t="shared" si="60"/>
        <v>0</v>
      </c>
      <c r="P119" s="203">
        <f t="shared" si="61"/>
        <v>0</v>
      </c>
      <c r="Q119" s="203">
        <f t="shared" si="58"/>
        <v>0</v>
      </c>
      <c r="R119" s="203">
        <f t="shared" si="62"/>
        <v>0</v>
      </c>
      <c r="S119" s="203">
        <f t="shared" si="63"/>
        <v>0</v>
      </c>
      <c r="T119" s="197">
        <f t="shared" si="39"/>
        <v>0</v>
      </c>
      <c r="U119" s="197">
        <f t="shared" si="40"/>
        <v>0</v>
      </c>
      <c r="V119" s="327">
        <f t="shared" si="41"/>
        <v>0</v>
      </c>
    </row>
    <row r="120" spans="2:22" s="126" customFormat="1" ht="15" hidden="1" customHeight="1" x14ac:dyDescent="0.2">
      <c r="B120" s="313"/>
      <c r="C120" s="198"/>
      <c r="D120" s="198"/>
      <c r="E120" s="226"/>
      <c r="F120" s="201"/>
      <c r="G120" s="200"/>
      <c r="H120" s="201"/>
      <c r="I120" s="201"/>
      <c r="J120" s="201"/>
      <c r="K120" s="201"/>
      <c r="L120" s="201"/>
      <c r="M120" s="202"/>
      <c r="N120" s="203">
        <f t="shared" si="59"/>
        <v>0</v>
      </c>
      <c r="O120" s="203">
        <f t="shared" si="60"/>
        <v>0</v>
      </c>
      <c r="P120" s="203">
        <f t="shared" si="61"/>
        <v>0</v>
      </c>
      <c r="Q120" s="203">
        <f t="shared" ref="Q120:Q146" si="64">P120</f>
        <v>0</v>
      </c>
      <c r="R120" s="203">
        <f t="shared" si="62"/>
        <v>0</v>
      </c>
      <c r="S120" s="203">
        <f t="shared" si="63"/>
        <v>0</v>
      </c>
      <c r="T120" s="197">
        <f t="shared" si="39"/>
        <v>0</v>
      </c>
      <c r="U120" s="197">
        <f t="shared" si="40"/>
        <v>0</v>
      </c>
      <c r="V120" s="327">
        <f t="shared" si="41"/>
        <v>0</v>
      </c>
    </row>
    <row r="121" spans="2:22" s="126" customFormat="1" ht="15" hidden="1" customHeight="1" x14ac:dyDescent="0.2">
      <c r="B121" s="313"/>
      <c r="C121" s="198"/>
      <c r="D121" s="198"/>
      <c r="E121" s="226"/>
      <c r="F121" s="201"/>
      <c r="G121" s="200"/>
      <c r="H121" s="201"/>
      <c r="I121" s="201"/>
      <c r="J121" s="201"/>
      <c r="K121" s="201"/>
      <c r="L121" s="201"/>
      <c r="M121" s="202"/>
      <c r="N121" s="203">
        <f t="shared" si="59"/>
        <v>0</v>
      </c>
      <c r="O121" s="203">
        <f t="shared" si="60"/>
        <v>0</v>
      </c>
      <c r="P121" s="203">
        <f t="shared" si="61"/>
        <v>0</v>
      </c>
      <c r="Q121" s="203">
        <f t="shared" si="64"/>
        <v>0</v>
      </c>
      <c r="R121" s="203">
        <f t="shared" si="62"/>
        <v>0</v>
      </c>
      <c r="S121" s="203">
        <f t="shared" si="63"/>
        <v>0</v>
      </c>
      <c r="T121" s="197">
        <f t="shared" si="39"/>
        <v>0</v>
      </c>
      <c r="U121" s="197">
        <f t="shared" si="40"/>
        <v>0</v>
      </c>
      <c r="V121" s="327">
        <f t="shared" si="41"/>
        <v>0</v>
      </c>
    </row>
    <row r="122" spans="2:22" s="126" customFormat="1" ht="15" hidden="1" customHeight="1" x14ac:dyDescent="0.2">
      <c r="B122" s="313"/>
      <c r="C122" s="198"/>
      <c r="D122" s="198"/>
      <c r="E122" s="226"/>
      <c r="F122" s="201"/>
      <c r="G122" s="200"/>
      <c r="H122" s="201"/>
      <c r="I122" s="201"/>
      <c r="J122" s="201"/>
      <c r="K122" s="201"/>
      <c r="L122" s="201"/>
      <c r="M122" s="202"/>
      <c r="N122" s="203">
        <f t="shared" si="59"/>
        <v>0</v>
      </c>
      <c r="O122" s="203">
        <f t="shared" si="60"/>
        <v>0</v>
      </c>
      <c r="P122" s="203">
        <f t="shared" si="61"/>
        <v>0</v>
      </c>
      <c r="Q122" s="203">
        <f t="shared" si="64"/>
        <v>0</v>
      </c>
      <c r="R122" s="203">
        <f t="shared" si="62"/>
        <v>0</v>
      </c>
      <c r="S122" s="203">
        <f t="shared" si="63"/>
        <v>0</v>
      </c>
      <c r="T122" s="197">
        <f t="shared" si="39"/>
        <v>0</v>
      </c>
      <c r="U122" s="197">
        <f t="shared" si="40"/>
        <v>0</v>
      </c>
      <c r="V122" s="327">
        <f t="shared" si="41"/>
        <v>0</v>
      </c>
    </row>
    <row r="123" spans="2:22" s="126" customFormat="1" ht="15" hidden="1" customHeight="1" x14ac:dyDescent="0.2">
      <c r="B123" s="313"/>
      <c r="C123" s="198"/>
      <c r="D123" s="198"/>
      <c r="E123" s="226"/>
      <c r="F123" s="201"/>
      <c r="G123" s="200"/>
      <c r="H123" s="201"/>
      <c r="I123" s="201"/>
      <c r="J123" s="201"/>
      <c r="K123" s="201"/>
      <c r="L123" s="201"/>
      <c r="M123" s="202"/>
      <c r="N123" s="203">
        <f t="shared" si="59"/>
        <v>0</v>
      </c>
      <c r="O123" s="203">
        <f t="shared" si="60"/>
        <v>0</v>
      </c>
      <c r="P123" s="203">
        <f t="shared" si="61"/>
        <v>0</v>
      </c>
      <c r="Q123" s="203">
        <f t="shared" si="64"/>
        <v>0</v>
      </c>
      <c r="R123" s="203">
        <f t="shared" si="62"/>
        <v>0</v>
      </c>
      <c r="S123" s="203">
        <f t="shared" si="63"/>
        <v>0</v>
      </c>
      <c r="T123" s="197">
        <f t="shared" si="39"/>
        <v>0</v>
      </c>
      <c r="U123" s="197">
        <f t="shared" si="40"/>
        <v>0</v>
      </c>
      <c r="V123" s="327">
        <f t="shared" si="41"/>
        <v>0</v>
      </c>
    </row>
    <row r="124" spans="2:22" s="126" customFormat="1" ht="15" hidden="1" customHeight="1" x14ac:dyDescent="0.2">
      <c r="B124" s="313"/>
      <c r="C124" s="198"/>
      <c r="D124" s="198"/>
      <c r="E124" s="226"/>
      <c r="F124" s="201"/>
      <c r="G124" s="200"/>
      <c r="H124" s="201"/>
      <c r="I124" s="201"/>
      <c r="J124" s="201"/>
      <c r="K124" s="201"/>
      <c r="L124" s="201"/>
      <c r="M124" s="202"/>
      <c r="N124" s="203">
        <f t="shared" si="59"/>
        <v>0</v>
      </c>
      <c r="O124" s="203">
        <f t="shared" si="60"/>
        <v>0</v>
      </c>
      <c r="P124" s="203">
        <f t="shared" si="61"/>
        <v>0</v>
      </c>
      <c r="Q124" s="203">
        <f t="shared" si="64"/>
        <v>0</v>
      </c>
      <c r="R124" s="203">
        <f t="shared" si="62"/>
        <v>0</v>
      </c>
      <c r="S124" s="203">
        <f t="shared" si="63"/>
        <v>0</v>
      </c>
      <c r="T124" s="197">
        <f t="shared" si="39"/>
        <v>0</v>
      </c>
      <c r="U124" s="197">
        <f t="shared" si="40"/>
        <v>0</v>
      </c>
      <c r="V124" s="327">
        <f t="shared" si="41"/>
        <v>0</v>
      </c>
    </row>
    <row r="125" spans="2:22" s="126" customFormat="1" ht="15" hidden="1" customHeight="1" x14ac:dyDescent="0.2">
      <c r="B125" s="313"/>
      <c r="C125" s="198"/>
      <c r="D125" s="198"/>
      <c r="E125" s="226"/>
      <c r="F125" s="201"/>
      <c r="G125" s="200"/>
      <c r="H125" s="201"/>
      <c r="I125" s="201"/>
      <c r="J125" s="201"/>
      <c r="K125" s="201"/>
      <c r="L125" s="201"/>
      <c r="M125" s="202"/>
      <c r="N125" s="203">
        <f t="shared" si="59"/>
        <v>0</v>
      </c>
      <c r="O125" s="203">
        <f t="shared" si="60"/>
        <v>0</v>
      </c>
      <c r="P125" s="203">
        <f t="shared" si="61"/>
        <v>0</v>
      </c>
      <c r="Q125" s="203">
        <f t="shared" si="64"/>
        <v>0</v>
      </c>
      <c r="R125" s="203">
        <f t="shared" si="62"/>
        <v>0</v>
      </c>
      <c r="S125" s="203">
        <f t="shared" si="63"/>
        <v>0</v>
      </c>
      <c r="T125" s="197">
        <f t="shared" si="39"/>
        <v>0</v>
      </c>
      <c r="U125" s="197">
        <f t="shared" si="40"/>
        <v>0</v>
      </c>
      <c r="V125" s="327">
        <f t="shared" si="41"/>
        <v>0</v>
      </c>
    </row>
    <row r="126" spans="2:22" s="126" customFormat="1" ht="15" hidden="1" customHeight="1" x14ac:dyDescent="0.2">
      <c r="B126" s="313"/>
      <c r="C126" s="198"/>
      <c r="D126" s="198"/>
      <c r="E126" s="226"/>
      <c r="F126" s="201"/>
      <c r="G126" s="200"/>
      <c r="H126" s="201"/>
      <c r="I126" s="201"/>
      <c r="J126" s="201"/>
      <c r="K126" s="201"/>
      <c r="L126" s="201"/>
      <c r="M126" s="202"/>
      <c r="N126" s="203">
        <f t="shared" si="59"/>
        <v>0</v>
      </c>
      <c r="O126" s="203">
        <f t="shared" si="60"/>
        <v>0</v>
      </c>
      <c r="P126" s="203">
        <f t="shared" si="61"/>
        <v>0</v>
      </c>
      <c r="Q126" s="203">
        <f t="shared" si="64"/>
        <v>0</v>
      </c>
      <c r="R126" s="203">
        <f t="shared" si="62"/>
        <v>0</v>
      </c>
      <c r="S126" s="203">
        <f t="shared" si="63"/>
        <v>0</v>
      </c>
      <c r="T126" s="197">
        <f t="shared" si="39"/>
        <v>0</v>
      </c>
      <c r="U126" s="197">
        <f t="shared" si="40"/>
        <v>0</v>
      </c>
      <c r="V126" s="327">
        <f t="shared" si="41"/>
        <v>0</v>
      </c>
    </row>
    <row r="127" spans="2:22" s="126" customFormat="1" ht="15" hidden="1" customHeight="1" x14ac:dyDescent="0.2">
      <c r="B127" s="313"/>
      <c r="C127" s="198"/>
      <c r="D127" s="198"/>
      <c r="E127" s="226"/>
      <c r="F127" s="201"/>
      <c r="G127" s="200"/>
      <c r="H127" s="201"/>
      <c r="I127" s="201"/>
      <c r="J127" s="201"/>
      <c r="K127" s="201"/>
      <c r="L127" s="201"/>
      <c r="M127" s="202"/>
      <c r="N127" s="203">
        <f t="shared" si="59"/>
        <v>0</v>
      </c>
      <c r="O127" s="203">
        <f t="shared" si="60"/>
        <v>0</v>
      </c>
      <c r="P127" s="203">
        <f t="shared" si="61"/>
        <v>0</v>
      </c>
      <c r="Q127" s="203">
        <f t="shared" si="64"/>
        <v>0</v>
      </c>
      <c r="R127" s="203">
        <f t="shared" si="62"/>
        <v>0</v>
      </c>
      <c r="S127" s="203">
        <f t="shared" si="63"/>
        <v>0</v>
      </c>
      <c r="T127" s="197">
        <f t="shared" si="39"/>
        <v>0</v>
      </c>
      <c r="U127" s="197">
        <f t="shared" si="40"/>
        <v>0</v>
      </c>
      <c r="V127" s="327">
        <f t="shared" si="41"/>
        <v>0</v>
      </c>
    </row>
    <row r="128" spans="2:22" s="126" customFormat="1" ht="15" hidden="1" customHeight="1" x14ac:dyDescent="0.2">
      <c r="B128" s="313"/>
      <c r="C128" s="198"/>
      <c r="D128" s="198"/>
      <c r="E128" s="226"/>
      <c r="F128" s="201"/>
      <c r="G128" s="200"/>
      <c r="H128" s="201"/>
      <c r="I128" s="201"/>
      <c r="J128" s="201"/>
      <c r="K128" s="201"/>
      <c r="L128" s="201"/>
      <c r="M128" s="202"/>
      <c r="N128" s="203">
        <f t="shared" ref="N128:N154" si="65">F128*(I128*J128*H128)</f>
        <v>0</v>
      </c>
      <c r="O128" s="203">
        <f t="shared" ref="O128:O154" si="66">(($R$8+I128+$R$8)*H128)*F128</f>
        <v>0</v>
      </c>
      <c r="P128" s="203">
        <f t="shared" ref="P128:P154" si="67">F128*((H128*K128)+(H128*L128))</f>
        <v>0</v>
      </c>
      <c r="Q128" s="203">
        <f t="shared" si="64"/>
        <v>0</v>
      </c>
      <c r="R128" s="203">
        <f t="shared" ref="R128:R154" si="68">(($R$8+I128+$R$8)*J128*H128)*F128</f>
        <v>0</v>
      </c>
      <c r="S128" s="203">
        <f t="shared" ref="S128:S154" si="69">R128-N128</f>
        <v>0</v>
      </c>
      <c r="T128" s="197">
        <f t="shared" si="39"/>
        <v>0</v>
      </c>
      <c r="U128" s="197">
        <f t="shared" si="40"/>
        <v>0</v>
      </c>
      <c r="V128" s="327">
        <f t="shared" si="41"/>
        <v>0</v>
      </c>
    </row>
    <row r="129" spans="2:22" s="126" customFormat="1" ht="15" hidden="1" customHeight="1" x14ac:dyDescent="0.2">
      <c r="B129" s="313"/>
      <c r="C129" s="198"/>
      <c r="D129" s="198"/>
      <c r="E129" s="226"/>
      <c r="F129" s="201"/>
      <c r="G129" s="200"/>
      <c r="H129" s="201"/>
      <c r="I129" s="201"/>
      <c r="J129" s="201"/>
      <c r="K129" s="201"/>
      <c r="L129" s="201"/>
      <c r="M129" s="202"/>
      <c r="N129" s="203">
        <f t="shared" si="65"/>
        <v>0</v>
      </c>
      <c r="O129" s="203">
        <f t="shared" si="66"/>
        <v>0</v>
      </c>
      <c r="P129" s="203">
        <f t="shared" si="67"/>
        <v>0</v>
      </c>
      <c r="Q129" s="203">
        <f t="shared" si="64"/>
        <v>0</v>
      </c>
      <c r="R129" s="203">
        <f t="shared" si="68"/>
        <v>0</v>
      </c>
      <c r="S129" s="203">
        <f t="shared" si="69"/>
        <v>0</v>
      </c>
      <c r="T129" s="197">
        <f t="shared" si="39"/>
        <v>0</v>
      </c>
      <c r="U129" s="197">
        <f t="shared" si="40"/>
        <v>0</v>
      </c>
      <c r="V129" s="327">
        <f t="shared" si="41"/>
        <v>0</v>
      </c>
    </row>
    <row r="130" spans="2:22" s="126" customFormat="1" ht="15" hidden="1" customHeight="1" x14ac:dyDescent="0.2">
      <c r="B130" s="313"/>
      <c r="C130" s="198"/>
      <c r="D130" s="198"/>
      <c r="E130" s="226"/>
      <c r="F130" s="201"/>
      <c r="G130" s="200"/>
      <c r="H130" s="201"/>
      <c r="I130" s="201"/>
      <c r="J130" s="201"/>
      <c r="K130" s="201"/>
      <c r="L130" s="201"/>
      <c r="M130" s="202"/>
      <c r="N130" s="203">
        <f t="shared" si="65"/>
        <v>0</v>
      </c>
      <c r="O130" s="203">
        <f t="shared" si="66"/>
        <v>0</v>
      </c>
      <c r="P130" s="203">
        <f t="shared" si="67"/>
        <v>0</v>
      </c>
      <c r="Q130" s="203">
        <f t="shared" si="64"/>
        <v>0</v>
      </c>
      <c r="R130" s="203">
        <f t="shared" si="68"/>
        <v>0</v>
      </c>
      <c r="S130" s="203">
        <f t="shared" si="69"/>
        <v>0</v>
      </c>
      <c r="T130" s="197">
        <f t="shared" si="39"/>
        <v>0</v>
      </c>
      <c r="U130" s="197">
        <f t="shared" si="40"/>
        <v>0</v>
      </c>
      <c r="V130" s="327">
        <f t="shared" si="41"/>
        <v>0</v>
      </c>
    </row>
    <row r="131" spans="2:22" s="126" customFormat="1" ht="15" hidden="1" customHeight="1" x14ac:dyDescent="0.2">
      <c r="B131" s="313"/>
      <c r="C131" s="198"/>
      <c r="D131" s="198"/>
      <c r="E131" s="226"/>
      <c r="F131" s="201"/>
      <c r="G131" s="200"/>
      <c r="H131" s="201"/>
      <c r="I131" s="201"/>
      <c r="J131" s="201"/>
      <c r="K131" s="201"/>
      <c r="L131" s="201"/>
      <c r="M131" s="202"/>
      <c r="N131" s="203">
        <f t="shared" si="65"/>
        <v>0</v>
      </c>
      <c r="O131" s="203">
        <f t="shared" si="66"/>
        <v>0</v>
      </c>
      <c r="P131" s="203">
        <f t="shared" si="67"/>
        <v>0</v>
      </c>
      <c r="Q131" s="203">
        <f t="shared" si="64"/>
        <v>0</v>
      </c>
      <c r="R131" s="203">
        <f t="shared" si="68"/>
        <v>0</v>
      </c>
      <c r="S131" s="203">
        <f t="shared" si="69"/>
        <v>0</v>
      </c>
      <c r="T131" s="197">
        <f t="shared" si="39"/>
        <v>0</v>
      </c>
      <c r="U131" s="197">
        <f t="shared" si="40"/>
        <v>0</v>
      </c>
      <c r="V131" s="327">
        <f t="shared" si="41"/>
        <v>0</v>
      </c>
    </row>
    <row r="132" spans="2:22" s="126" customFormat="1" ht="15" hidden="1" customHeight="1" x14ac:dyDescent="0.2">
      <c r="B132" s="313"/>
      <c r="C132" s="198"/>
      <c r="D132" s="198"/>
      <c r="E132" s="226"/>
      <c r="F132" s="201"/>
      <c r="G132" s="200"/>
      <c r="H132" s="201"/>
      <c r="I132" s="201"/>
      <c r="J132" s="201"/>
      <c r="K132" s="201"/>
      <c r="L132" s="201"/>
      <c r="M132" s="202"/>
      <c r="N132" s="203">
        <f t="shared" si="65"/>
        <v>0</v>
      </c>
      <c r="O132" s="203">
        <f t="shared" si="66"/>
        <v>0</v>
      </c>
      <c r="P132" s="203">
        <f t="shared" si="67"/>
        <v>0</v>
      </c>
      <c r="Q132" s="203">
        <f t="shared" si="64"/>
        <v>0</v>
      </c>
      <c r="R132" s="203">
        <f t="shared" si="68"/>
        <v>0</v>
      </c>
      <c r="S132" s="203">
        <f t="shared" si="69"/>
        <v>0</v>
      </c>
      <c r="T132" s="197">
        <f t="shared" si="39"/>
        <v>0</v>
      </c>
      <c r="U132" s="197">
        <f t="shared" si="40"/>
        <v>0</v>
      </c>
      <c r="V132" s="327">
        <f t="shared" si="41"/>
        <v>0</v>
      </c>
    </row>
    <row r="133" spans="2:22" s="126" customFormat="1" ht="15" hidden="1" customHeight="1" x14ac:dyDescent="0.2">
      <c r="B133" s="313"/>
      <c r="C133" s="198"/>
      <c r="D133" s="198"/>
      <c r="E133" s="226"/>
      <c r="F133" s="201"/>
      <c r="G133" s="200"/>
      <c r="H133" s="201"/>
      <c r="I133" s="201"/>
      <c r="J133" s="201"/>
      <c r="K133" s="201"/>
      <c r="L133" s="201"/>
      <c r="M133" s="202"/>
      <c r="N133" s="203">
        <f t="shared" si="65"/>
        <v>0</v>
      </c>
      <c r="O133" s="203">
        <f t="shared" si="66"/>
        <v>0</v>
      </c>
      <c r="P133" s="203">
        <f t="shared" si="67"/>
        <v>0</v>
      </c>
      <c r="Q133" s="203">
        <f t="shared" si="64"/>
        <v>0</v>
      </c>
      <c r="R133" s="203">
        <f t="shared" si="68"/>
        <v>0</v>
      </c>
      <c r="S133" s="203">
        <f t="shared" si="69"/>
        <v>0</v>
      </c>
      <c r="T133" s="197">
        <f t="shared" si="39"/>
        <v>0</v>
      </c>
      <c r="U133" s="197">
        <f t="shared" si="40"/>
        <v>0</v>
      </c>
      <c r="V133" s="327">
        <f t="shared" si="41"/>
        <v>0</v>
      </c>
    </row>
    <row r="134" spans="2:22" s="126" customFormat="1" ht="15" hidden="1" customHeight="1" x14ac:dyDescent="0.2">
      <c r="B134" s="313"/>
      <c r="C134" s="198"/>
      <c r="D134" s="198"/>
      <c r="E134" s="226"/>
      <c r="F134" s="201"/>
      <c r="G134" s="200"/>
      <c r="H134" s="201"/>
      <c r="I134" s="201"/>
      <c r="J134" s="201"/>
      <c r="K134" s="201"/>
      <c r="L134" s="201"/>
      <c r="M134" s="202"/>
      <c r="N134" s="203">
        <f t="shared" si="65"/>
        <v>0</v>
      </c>
      <c r="O134" s="203">
        <f t="shared" si="66"/>
        <v>0</v>
      </c>
      <c r="P134" s="203">
        <f t="shared" si="67"/>
        <v>0</v>
      </c>
      <c r="Q134" s="203">
        <f t="shared" si="64"/>
        <v>0</v>
      </c>
      <c r="R134" s="203">
        <f t="shared" si="68"/>
        <v>0</v>
      </c>
      <c r="S134" s="203">
        <f t="shared" si="69"/>
        <v>0</v>
      </c>
      <c r="T134" s="197">
        <f t="shared" si="39"/>
        <v>0</v>
      </c>
      <c r="U134" s="197">
        <f t="shared" si="40"/>
        <v>0</v>
      </c>
      <c r="V134" s="327">
        <f t="shared" si="41"/>
        <v>0</v>
      </c>
    </row>
    <row r="135" spans="2:22" s="126" customFormat="1" ht="15" hidden="1" customHeight="1" x14ac:dyDescent="0.2">
      <c r="B135" s="313"/>
      <c r="C135" s="198"/>
      <c r="D135" s="198"/>
      <c r="E135" s="226"/>
      <c r="F135" s="201"/>
      <c r="G135" s="200"/>
      <c r="H135" s="201"/>
      <c r="I135" s="201"/>
      <c r="J135" s="201"/>
      <c r="K135" s="201"/>
      <c r="L135" s="201"/>
      <c r="M135" s="202"/>
      <c r="N135" s="203">
        <f t="shared" si="65"/>
        <v>0</v>
      </c>
      <c r="O135" s="203">
        <f t="shared" si="66"/>
        <v>0</v>
      </c>
      <c r="P135" s="203">
        <f t="shared" si="67"/>
        <v>0</v>
      </c>
      <c r="Q135" s="203">
        <f t="shared" si="64"/>
        <v>0</v>
      </c>
      <c r="R135" s="203">
        <f t="shared" si="68"/>
        <v>0</v>
      </c>
      <c r="S135" s="203">
        <f t="shared" si="69"/>
        <v>0</v>
      </c>
      <c r="T135" s="197">
        <f t="shared" si="39"/>
        <v>0</v>
      </c>
      <c r="U135" s="197">
        <f t="shared" si="40"/>
        <v>0</v>
      </c>
      <c r="V135" s="327">
        <f t="shared" si="41"/>
        <v>0</v>
      </c>
    </row>
    <row r="136" spans="2:22" s="126" customFormat="1" ht="15" hidden="1" customHeight="1" x14ac:dyDescent="0.2">
      <c r="B136" s="313"/>
      <c r="C136" s="198"/>
      <c r="D136" s="198"/>
      <c r="E136" s="226"/>
      <c r="F136" s="201"/>
      <c r="G136" s="200"/>
      <c r="H136" s="201"/>
      <c r="I136" s="201"/>
      <c r="J136" s="201"/>
      <c r="K136" s="201"/>
      <c r="L136" s="201"/>
      <c r="M136" s="202"/>
      <c r="N136" s="203">
        <f t="shared" si="65"/>
        <v>0</v>
      </c>
      <c r="O136" s="203">
        <f t="shared" si="66"/>
        <v>0</v>
      </c>
      <c r="P136" s="203">
        <f t="shared" si="67"/>
        <v>0</v>
      </c>
      <c r="Q136" s="203">
        <f t="shared" si="64"/>
        <v>0</v>
      </c>
      <c r="R136" s="203">
        <f t="shared" si="68"/>
        <v>0</v>
      </c>
      <c r="S136" s="203">
        <f t="shared" si="69"/>
        <v>0</v>
      </c>
      <c r="T136" s="197">
        <f t="shared" si="39"/>
        <v>0</v>
      </c>
      <c r="U136" s="197">
        <f t="shared" si="40"/>
        <v>0</v>
      </c>
      <c r="V136" s="327">
        <f t="shared" si="41"/>
        <v>0</v>
      </c>
    </row>
    <row r="137" spans="2:22" s="126" customFormat="1" ht="15" hidden="1" customHeight="1" x14ac:dyDescent="0.2">
      <c r="B137" s="313"/>
      <c r="C137" s="198"/>
      <c r="D137" s="198"/>
      <c r="E137" s="226"/>
      <c r="F137" s="201"/>
      <c r="G137" s="200"/>
      <c r="H137" s="201"/>
      <c r="I137" s="201"/>
      <c r="J137" s="201"/>
      <c r="K137" s="201"/>
      <c r="L137" s="201"/>
      <c r="M137" s="202"/>
      <c r="N137" s="203">
        <f t="shared" si="65"/>
        <v>0</v>
      </c>
      <c r="O137" s="203">
        <f t="shared" si="66"/>
        <v>0</v>
      </c>
      <c r="P137" s="203">
        <f t="shared" si="67"/>
        <v>0</v>
      </c>
      <c r="Q137" s="203">
        <f t="shared" si="64"/>
        <v>0</v>
      </c>
      <c r="R137" s="203">
        <f t="shared" si="68"/>
        <v>0</v>
      </c>
      <c r="S137" s="203">
        <f t="shared" si="69"/>
        <v>0</v>
      </c>
      <c r="T137" s="197">
        <f t="shared" si="39"/>
        <v>0</v>
      </c>
      <c r="U137" s="197">
        <f t="shared" si="40"/>
        <v>0</v>
      </c>
      <c r="V137" s="327">
        <f t="shared" si="41"/>
        <v>0</v>
      </c>
    </row>
    <row r="138" spans="2:22" s="126" customFormat="1" ht="15" hidden="1" customHeight="1" x14ac:dyDescent="0.2">
      <c r="B138" s="313"/>
      <c r="C138" s="198"/>
      <c r="D138" s="198"/>
      <c r="E138" s="226"/>
      <c r="F138" s="201"/>
      <c r="G138" s="200"/>
      <c r="H138" s="201"/>
      <c r="I138" s="201"/>
      <c r="J138" s="201"/>
      <c r="K138" s="201"/>
      <c r="L138" s="201"/>
      <c r="M138" s="202"/>
      <c r="N138" s="203">
        <f t="shared" si="65"/>
        <v>0</v>
      </c>
      <c r="O138" s="203">
        <f t="shared" si="66"/>
        <v>0</v>
      </c>
      <c r="P138" s="203">
        <f t="shared" si="67"/>
        <v>0</v>
      </c>
      <c r="Q138" s="203">
        <f t="shared" si="64"/>
        <v>0</v>
      </c>
      <c r="R138" s="203">
        <f t="shared" si="68"/>
        <v>0</v>
      </c>
      <c r="S138" s="203">
        <f t="shared" si="69"/>
        <v>0</v>
      </c>
      <c r="T138" s="197">
        <f t="shared" si="39"/>
        <v>0</v>
      </c>
      <c r="U138" s="197">
        <f t="shared" si="40"/>
        <v>0</v>
      </c>
      <c r="V138" s="327">
        <f t="shared" si="41"/>
        <v>0</v>
      </c>
    </row>
    <row r="139" spans="2:22" s="126" customFormat="1" ht="15" hidden="1" customHeight="1" x14ac:dyDescent="0.2">
      <c r="B139" s="313"/>
      <c r="C139" s="198"/>
      <c r="D139" s="198"/>
      <c r="E139" s="226"/>
      <c r="F139" s="201"/>
      <c r="G139" s="200"/>
      <c r="H139" s="201"/>
      <c r="I139" s="201"/>
      <c r="J139" s="201"/>
      <c r="K139" s="201"/>
      <c r="L139" s="201"/>
      <c r="M139" s="202"/>
      <c r="N139" s="203">
        <f t="shared" si="65"/>
        <v>0</v>
      </c>
      <c r="O139" s="203">
        <f t="shared" si="66"/>
        <v>0</v>
      </c>
      <c r="P139" s="203">
        <f t="shared" si="67"/>
        <v>0</v>
      </c>
      <c r="Q139" s="203">
        <f t="shared" si="64"/>
        <v>0</v>
      </c>
      <c r="R139" s="203">
        <f t="shared" si="68"/>
        <v>0</v>
      </c>
      <c r="S139" s="203">
        <f t="shared" si="69"/>
        <v>0</v>
      </c>
      <c r="T139" s="197">
        <f t="shared" si="39"/>
        <v>0</v>
      </c>
      <c r="U139" s="197">
        <f t="shared" si="40"/>
        <v>0</v>
      </c>
      <c r="V139" s="327">
        <f t="shared" si="41"/>
        <v>0</v>
      </c>
    </row>
    <row r="140" spans="2:22" s="126" customFormat="1" ht="15" hidden="1" customHeight="1" x14ac:dyDescent="0.2">
      <c r="B140" s="313"/>
      <c r="C140" s="198"/>
      <c r="D140" s="198"/>
      <c r="E140" s="226"/>
      <c r="F140" s="201"/>
      <c r="G140" s="200"/>
      <c r="H140" s="201"/>
      <c r="I140" s="201"/>
      <c r="J140" s="201"/>
      <c r="K140" s="201"/>
      <c r="L140" s="201"/>
      <c r="M140" s="202"/>
      <c r="N140" s="203">
        <f t="shared" si="65"/>
        <v>0</v>
      </c>
      <c r="O140" s="203">
        <f t="shared" si="66"/>
        <v>0</v>
      </c>
      <c r="P140" s="203">
        <f t="shared" si="67"/>
        <v>0</v>
      </c>
      <c r="Q140" s="203">
        <f t="shared" si="64"/>
        <v>0</v>
      </c>
      <c r="R140" s="203">
        <f t="shared" si="68"/>
        <v>0</v>
      </c>
      <c r="S140" s="203">
        <f t="shared" si="69"/>
        <v>0</v>
      </c>
      <c r="T140" s="197">
        <f t="shared" si="39"/>
        <v>0</v>
      </c>
      <c r="U140" s="197">
        <f t="shared" si="40"/>
        <v>0</v>
      </c>
      <c r="V140" s="327">
        <f t="shared" si="41"/>
        <v>0</v>
      </c>
    </row>
    <row r="141" spans="2:22" s="126" customFormat="1" ht="15" hidden="1" customHeight="1" x14ac:dyDescent="0.2">
      <c r="B141" s="313"/>
      <c r="C141" s="198"/>
      <c r="D141" s="198"/>
      <c r="E141" s="226"/>
      <c r="F141" s="201"/>
      <c r="G141" s="200"/>
      <c r="H141" s="201"/>
      <c r="I141" s="201"/>
      <c r="J141" s="201"/>
      <c r="K141" s="201"/>
      <c r="L141" s="201"/>
      <c r="M141" s="202"/>
      <c r="N141" s="203">
        <f t="shared" si="65"/>
        <v>0</v>
      </c>
      <c r="O141" s="203">
        <f t="shared" si="66"/>
        <v>0</v>
      </c>
      <c r="P141" s="203">
        <f t="shared" si="67"/>
        <v>0</v>
      </c>
      <c r="Q141" s="203">
        <f t="shared" si="64"/>
        <v>0</v>
      </c>
      <c r="R141" s="203">
        <f t="shared" si="68"/>
        <v>0</v>
      </c>
      <c r="S141" s="203">
        <f t="shared" si="69"/>
        <v>0</v>
      </c>
      <c r="T141" s="197">
        <f t="shared" ref="T141:T177" si="70">(R141-(S141*$Y$15))*$Y$17</f>
        <v>0</v>
      </c>
      <c r="U141" s="197">
        <f t="shared" ref="U141:U177" si="71">T141*$Y$14</f>
        <v>0</v>
      </c>
      <c r="V141" s="327">
        <f t="shared" ref="V141:V177" si="72">T141*$Y$18</f>
        <v>0</v>
      </c>
    </row>
    <row r="142" spans="2:22" s="126" customFormat="1" ht="15" hidden="1" customHeight="1" x14ac:dyDescent="0.2">
      <c r="B142" s="313"/>
      <c r="C142" s="198"/>
      <c r="D142" s="198"/>
      <c r="E142" s="226"/>
      <c r="F142" s="201"/>
      <c r="G142" s="200"/>
      <c r="H142" s="201"/>
      <c r="I142" s="201"/>
      <c r="J142" s="201"/>
      <c r="K142" s="201"/>
      <c r="L142" s="201"/>
      <c r="M142" s="202"/>
      <c r="N142" s="203">
        <f t="shared" si="65"/>
        <v>0</v>
      </c>
      <c r="O142" s="203">
        <f t="shared" si="66"/>
        <v>0</v>
      </c>
      <c r="P142" s="203">
        <f t="shared" si="67"/>
        <v>0</v>
      </c>
      <c r="Q142" s="203">
        <f t="shared" si="64"/>
        <v>0</v>
      </c>
      <c r="R142" s="203">
        <f t="shared" si="68"/>
        <v>0</v>
      </c>
      <c r="S142" s="203">
        <f t="shared" si="69"/>
        <v>0</v>
      </c>
      <c r="T142" s="197">
        <f t="shared" si="70"/>
        <v>0</v>
      </c>
      <c r="U142" s="197">
        <f t="shared" si="71"/>
        <v>0</v>
      </c>
      <c r="V142" s="327">
        <f t="shared" si="72"/>
        <v>0</v>
      </c>
    </row>
    <row r="143" spans="2:22" s="126" customFormat="1" ht="15" hidden="1" customHeight="1" x14ac:dyDescent="0.2">
      <c r="B143" s="313"/>
      <c r="C143" s="198"/>
      <c r="D143" s="198"/>
      <c r="E143" s="226"/>
      <c r="F143" s="201"/>
      <c r="G143" s="200"/>
      <c r="H143" s="201"/>
      <c r="I143" s="201"/>
      <c r="J143" s="201"/>
      <c r="K143" s="201"/>
      <c r="L143" s="201"/>
      <c r="M143" s="202"/>
      <c r="N143" s="203">
        <f t="shared" si="65"/>
        <v>0</v>
      </c>
      <c r="O143" s="203">
        <f t="shared" si="66"/>
        <v>0</v>
      </c>
      <c r="P143" s="203">
        <f t="shared" si="67"/>
        <v>0</v>
      </c>
      <c r="Q143" s="203">
        <f t="shared" si="64"/>
        <v>0</v>
      </c>
      <c r="R143" s="203">
        <f t="shared" si="68"/>
        <v>0</v>
      </c>
      <c r="S143" s="203">
        <f t="shared" si="69"/>
        <v>0</v>
      </c>
      <c r="T143" s="197">
        <f t="shared" si="70"/>
        <v>0</v>
      </c>
      <c r="U143" s="197">
        <f t="shared" si="71"/>
        <v>0</v>
      </c>
      <c r="V143" s="327">
        <f t="shared" si="72"/>
        <v>0</v>
      </c>
    </row>
    <row r="144" spans="2:22" s="126" customFormat="1" ht="15" hidden="1" customHeight="1" x14ac:dyDescent="0.2">
      <c r="B144" s="313"/>
      <c r="C144" s="198"/>
      <c r="D144" s="198"/>
      <c r="E144" s="226"/>
      <c r="F144" s="201"/>
      <c r="G144" s="200"/>
      <c r="H144" s="201"/>
      <c r="I144" s="201"/>
      <c r="J144" s="201"/>
      <c r="K144" s="201"/>
      <c r="L144" s="201"/>
      <c r="M144" s="202"/>
      <c r="N144" s="203">
        <f t="shared" si="65"/>
        <v>0</v>
      </c>
      <c r="O144" s="203">
        <f t="shared" si="66"/>
        <v>0</v>
      </c>
      <c r="P144" s="203">
        <f t="shared" si="67"/>
        <v>0</v>
      </c>
      <c r="Q144" s="203">
        <f t="shared" si="64"/>
        <v>0</v>
      </c>
      <c r="R144" s="203">
        <f t="shared" si="68"/>
        <v>0</v>
      </c>
      <c r="S144" s="203">
        <f t="shared" si="69"/>
        <v>0</v>
      </c>
      <c r="T144" s="197">
        <f t="shared" si="70"/>
        <v>0</v>
      </c>
      <c r="U144" s="197">
        <f t="shared" si="71"/>
        <v>0</v>
      </c>
      <c r="V144" s="327">
        <f t="shared" si="72"/>
        <v>0</v>
      </c>
    </row>
    <row r="145" spans="2:22" s="126" customFormat="1" ht="15" hidden="1" customHeight="1" x14ac:dyDescent="0.2">
      <c r="B145" s="313"/>
      <c r="C145" s="198"/>
      <c r="D145" s="198"/>
      <c r="E145" s="226"/>
      <c r="F145" s="201"/>
      <c r="G145" s="200"/>
      <c r="H145" s="201"/>
      <c r="I145" s="201"/>
      <c r="J145" s="201"/>
      <c r="K145" s="201"/>
      <c r="L145" s="201"/>
      <c r="M145" s="202"/>
      <c r="N145" s="203">
        <f t="shared" si="65"/>
        <v>0</v>
      </c>
      <c r="O145" s="203">
        <f t="shared" si="66"/>
        <v>0</v>
      </c>
      <c r="P145" s="203">
        <f t="shared" si="67"/>
        <v>0</v>
      </c>
      <c r="Q145" s="203">
        <f t="shared" si="64"/>
        <v>0</v>
      </c>
      <c r="R145" s="203">
        <f t="shared" si="68"/>
        <v>0</v>
      </c>
      <c r="S145" s="203">
        <f t="shared" si="69"/>
        <v>0</v>
      </c>
      <c r="T145" s="197">
        <f t="shared" si="70"/>
        <v>0</v>
      </c>
      <c r="U145" s="197">
        <f t="shared" si="71"/>
        <v>0</v>
      </c>
      <c r="V145" s="327">
        <f t="shared" si="72"/>
        <v>0</v>
      </c>
    </row>
    <row r="146" spans="2:22" s="126" customFormat="1" ht="15" hidden="1" customHeight="1" x14ac:dyDescent="0.2">
      <c r="B146" s="313"/>
      <c r="C146" s="198"/>
      <c r="D146" s="198"/>
      <c r="E146" s="226"/>
      <c r="F146" s="201"/>
      <c r="G146" s="200"/>
      <c r="H146" s="201"/>
      <c r="I146" s="201"/>
      <c r="J146" s="201"/>
      <c r="K146" s="201"/>
      <c r="L146" s="201"/>
      <c r="M146" s="202"/>
      <c r="N146" s="203">
        <f t="shared" si="65"/>
        <v>0</v>
      </c>
      <c r="O146" s="203">
        <f t="shared" si="66"/>
        <v>0</v>
      </c>
      <c r="P146" s="203">
        <f t="shared" si="67"/>
        <v>0</v>
      </c>
      <c r="Q146" s="203">
        <f t="shared" si="64"/>
        <v>0</v>
      </c>
      <c r="R146" s="203">
        <f t="shared" si="68"/>
        <v>0</v>
      </c>
      <c r="S146" s="203">
        <f t="shared" si="69"/>
        <v>0</v>
      </c>
      <c r="T146" s="197">
        <f t="shared" si="70"/>
        <v>0</v>
      </c>
      <c r="U146" s="197">
        <f t="shared" si="71"/>
        <v>0</v>
      </c>
      <c r="V146" s="327">
        <f t="shared" si="72"/>
        <v>0</v>
      </c>
    </row>
    <row r="147" spans="2:22" s="126" customFormat="1" ht="15" hidden="1" customHeight="1" x14ac:dyDescent="0.2">
      <c r="B147" s="313"/>
      <c r="C147" s="198"/>
      <c r="D147" s="198"/>
      <c r="E147" s="226"/>
      <c r="F147" s="201"/>
      <c r="G147" s="200"/>
      <c r="H147" s="201"/>
      <c r="I147" s="201"/>
      <c r="J147" s="201"/>
      <c r="K147" s="201"/>
      <c r="L147" s="201"/>
      <c r="M147" s="202"/>
      <c r="N147" s="203">
        <f t="shared" si="65"/>
        <v>0</v>
      </c>
      <c r="O147" s="203">
        <f t="shared" si="66"/>
        <v>0</v>
      </c>
      <c r="P147" s="203">
        <f t="shared" si="67"/>
        <v>0</v>
      </c>
      <c r="Q147" s="203">
        <f t="shared" ref="Q147:Q156" si="73">P147</f>
        <v>0</v>
      </c>
      <c r="R147" s="203">
        <f t="shared" si="68"/>
        <v>0</v>
      </c>
      <c r="S147" s="203">
        <f t="shared" si="69"/>
        <v>0</v>
      </c>
      <c r="T147" s="197">
        <f t="shared" si="70"/>
        <v>0</v>
      </c>
      <c r="U147" s="197">
        <f t="shared" si="71"/>
        <v>0</v>
      </c>
      <c r="V147" s="327">
        <f t="shared" si="72"/>
        <v>0</v>
      </c>
    </row>
    <row r="148" spans="2:22" s="126" customFormat="1" ht="15" hidden="1" customHeight="1" x14ac:dyDescent="0.2">
      <c r="B148" s="313"/>
      <c r="C148" s="198"/>
      <c r="D148" s="198"/>
      <c r="E148" s="226"/>
      <c r="F148" s="201"/>
      <c r="G148" s="200"/>
      <c r="H148" s="201"/>
      <c r="I148" s="201"/>
      <c r="J148" s="201"/>
      <c r="K148" s="201"/>
      <c r="L148" s="201"/>
      <c r="M148" s="202"/>
      <c r="N148" s="203">
        <f t="shared" si="65"/>
        <v>0</v>
      </c>
      <c r="O148" s="203">
        <f t="shared" si="66"/>
        <v>0</v>
      </c>
      <c r="P148" s="203">
        <f t="shared" si="67"/>
        <v>0</v>
      </c>
      <c r="Q148" s="203">
        <f t="shared" si="73"/>
        <v>0</v>
      </c>
      <c r="R148" s="203">
        <f t="shared" si="68"/>
        <v>0</v>
      </c>
      <c r="S148" s="203">
        <f t="shared" si="69"/>
        <v>0</v>
      </c>
      <c r="T148" s="197">
        <f t="shared" si="70"/>
        <v>0</v>
      </c>
      <c r="U148" s="197">
        <f t="shared" si="71"/>
        <v>0</v>
      </c>
      <c r="V148" s="327">
        <f t="shared" si="72"/>
        <v>0</v>
      </c>
    </row>
    <row r="149" spans="2:22" s="126" customFormat="1" ht="15" hidden="1" customHeight="1" x14ac:dyDescent="0.2">
      <c r="B149" s="313"/>
      <c r="C149" s="198"/>
      <c r="D149" s="198"/>
      <c r="E149" s="226"/>
      <c r="F149" s="201"/>
      <c r="G149" s="200"/>
      <c r="H149" s="201"/>
      <c r="I149" s="201"/>
      <c r="J149" s="201"/>
      <c r="K149" s="201"/>
      <c r="L149" s="201"/>
      <c r="M149" s="202"/>
      <c r="N149" s="203">
        <f t="shared" si="65"/>
        <v>0</v>
      </c>
      <c r="O149" s="203">
        <f t="shared" si="66"/>
        <v>0</v>
      </c>
      <c r="P149" s="203">
        <f t="shared" si="67"/>
        <v>0</v>
      </c>
      <c r="Q149" s="203">
        <f t="shared" si="73"/>
        <v>0</v>
      </c>
      <c r="R149" s="203">
        <f t="shared" si="68"/>
        <v>0</v>
      </c>
      <c r="S149" s="203">
        <f t="shared" si="69"/>
        <v>0</v>
      </c>
      <c r="T149" s="197">
        <f t="shared" si="70"/>
        <v>0</v>
      </c>
      <c r="U149" s="197">
        <f t="shared" si="71"/>
        <v>0</v>
      </c>
      <c r="V149" s="327">
        <f t="shared" si="72"/>
        <v>0</v>
      </c>
    </row>
    <row r="150" spans="2:22" s="126" customFormat="1" ht="15" hidden="1" customHeight="1" x14ac:dyDescent="0.2">
      <c r="B150" s="313"/>
      <c r="C150" s="198"/>
      <c r="D150" s="198"/>
      <c r="E150" s="226"/>
      <c r="F150" s="201"/>
      <c r="G150" s="200"/>
      <c r="H150" s="201"/>
      <c r="I150" s="201"/>
      <c r="J150" s="201"/>
      <c r="K150" s="201"/>
      <c r="L150" s="201"/>
      <c r="M150" s="202"/>
      <c r="N150" s="203">
        <f t="shared" si="65"/>
        <v>0</v>
      </c>
      <c r="O150" s="203">
        <f t="shared" si="66"/>
        <v>0</v>
      </c>
      <c r="P150" s="203">
        <f t="shared" si="67"/>
        <v>0</v>
      </c>
      <c r="Q150" s="203">
        <f t="shared" si="73"/>
        <v>0</v>
      </c>
      <c r="R150" s="203">
        <f t="shared" si="68"/>
        <v>0</v>
      </c>
      <c r="S150" s="203">
        <f t="shared" si="69"/>
        <v>0</v>
      </c>
      <c r="T150" s="197">
        <f t="shared" si="70"/>
        <v>0</v>
      </c>
      <c r="U150" s="197">
        <f t="shared" si="71"/>
        <v>0</v>
      </c>
      <c r="V150" s="327">
        <f t="shared" si="72"/>
        <v>0</v>
      </c>
    </row>
    <row r="151" spans="2:22" s="126" customFormat="1" ht="15" hidden="1" customHeight="1" x14ac:dyDescent="0.2">
      <c r="B151" s="313"/>
      <c r="C151" s="198"/>
      <c r="D151" s="198"/>
      <c r="E151" s="226"/>
      <c r="F151" s="201"/>
      <c r="G151" s="200"/>
      <c r="H151" s="201"/>
      <c r="I151" s="201"/>
      <c r="J151" s="201"/>
      <c r="K151" s="201"/>
      <c r="L151" s="201"/>
      <c r="M151" s="202"/>
      <c r="N151" s="203">
        <f t="shared" si="65"/>
        <v>0</v>
      </c>
      <c r="O151" s="203">
        <f t="shared" si="66"/>
        <v>0</v>
      </c>
      <c r="P151" s="203">
        <f t="shared" si="67"/>
        <v>0</v>
      </c>
      <c r="Q151" s="203">
        <f t="shared" si="73"/>
        <v>0</v>
      </c>
      <c r="R151" s="203">
        <f t="shared" si="68"/>
        <v>0</v>
      </c>
      <c r="S151" s="203">
        <f t="shared" si="69"/>
        <v>0</v>
      </c>
      <c r="T151" s="197">
        <f t="shared" si="70"/>
        <v>0</v>
      </c>
      <c r="U151" s="197">
        <f t="shared" si="71"/>
        <v>0</v>
      </c>
      <c r="V151" s="327">
        <f t="shared" si="72"/>
        <v>0</v>
      </c>
    </row>
    <row r="152" spans="2:22" s="126" customFormat="1" ht="15" hidden="1" customHeight="1" x14ac:dyDescent="0.2">
      <c r="B152" s="313"/>
      <c r="C152" s="198"/>
      <c r="D152" s="198"/>
      <c r="E152" s="226"/>
      <c r="F152" s="201"/>
      <c r="G152" s="200"/>
      <c r="H152" s="201"/>
      <c r="I152" s="201"/>
      <c r="J152" s="201"/>
      <c r="K152" s="201"/>
      <c r="L152" s="201"/>
      <c r="M152" s="202"/>
      <c r="N152" s="203">
        <f t="shared" si="65"/>
        <v>0</v>
      </c>
      <c r="O152" s="203">
        <f t="shared" si="66"/>
        <v>0</v>
      </c>
      <c r="P152" s="203">
        <f t="shared" si="67"/>
        <v>0</v>
      </c>
      <c r="Q152" s="203">
        <f t="shared" si="73"/>
        <v>0</v>
      </c>
      <c r="R152" s="203">
        <f t="shared" si="68"/>
        <v>0</v>
      </c>
      <c r="S152" s="203">
        <f t="shared" si="69"/>
        <v>0</v>
      </c>
      <c r="T152" s="197">
        <f t="shared" si="70"/>
        <v>0</v>
      </c>
      <c r="U152" s="197">
        <f t="shared" si="71"/>
        <v>0</v>
      </c>
      <c r="V152" s="327">
        <f t="shared" si="72"/>
        <v>0</v>
      </c>
    </row>
    <row r="153" spans="2:22" s="126" customFormat="1" ht="15" hidden="1" customHeight="1" x14ac:dyDescent="0.2">
      <c r="B153" s="313"/>
      <c r="C153" s="198"/>
      <c r="D153" s="198"/>
      <c r="E153" s="226"/>
      <c r="F153" s="201"/>
      <c r="G153" s="200"/>
      <c r="H153" s="201"/>
      <c r="I153" s="201"/>
      <c r="J153" s="201"/>
      <c r="K153" s="201"/>
      <c r="L153" s="201"/>
      <c r="M153" s="202"/>
      <c r="N153" s="203">
        <f t="shared" si="65"/>
        <v>0</v>
      </c>
      <c r="O153" s="203">
        <f t="shared" si="66"/>
        <v>0</v>
      </c>
      <c r="P153" s="203">
        <f t="shared" si="67"/>
        <v>0</v>
      </c>
      <c r="Q153" s="203">
        <f t="shared" si="73"/>
        <v>0</v>
      </c>
      <c r="R153" s="203">
        <f t="shared" si="68"/>
        <v>0</v>
      </c>
      <c r="S153" s="203">
        <f t="shared" si="69"/>
        <v>0</v>
      </c>
      <c r="T153" s="197">
        <f t="shared" si="70"/>
        <v>0</v>
      </c>
      <c r="U153" s="197">
        <f t="shared" si="71"/>
        <v>0</v>
      </c>
      <c r="V153" s="327">
        <f t="shared" si="72"/>
        <v>0</v>
      </c>
    </row>
    <row r="154" spans="2:22" s="126" customFormat="1" ht="15" hidden="1" customHeight="1" x14ac:dyDescent="0.2">
      <c r="B154" s="313"/>
      <c r="C154" s="198"/>
      <c r="D154" s="198"/>
      <c r="E154" s="226"/>
      <c r="F154" s="201"/>
      <c r="G154" s="200"/>
      <c r="H154" s="201"/>
      <c r="I154" s="201"/>
      <c r="J154" s="201"/>
      <c r="K154" s="201"/>
      <c r="L154" s="201"/>
      <c r="M154" s="202"/>
      <c r="N154" s="203">
        <f t="shared" si="65"/>
        <v>0</v>
      </c>
      <c r="O154" s="203">
        <f t="shared" si="66"/>
        <v>0</v>
      </c>
      <c r="P154" s="203">
        <f t="shared" si="67"/>
        <v>0</v>
      </c>
      <c r="Q154" s="203">
        <f t="shared" si="73"/>
        <v>0</v>
      </c>
      <c r="R154" s="203">
        <f t="shared" si="68"/>
        <v>0</v>
      </c>
      <c r="S154" s="203">
        <f t="shared" si="69"/>
        <v>0</v>
      </c>
      <c r="T154" s="197">
        <f t="shared" si="70"/>
        <v>0</v>
      </c>
      <c r="U154" s="197">
        <f t="shared" si="71"/>
        <v>0</v>
      </c>
      <c r="V154" s="327">
        <f t="shared" si="72"/>
        <v>0</v>
      </c>
    </row>
    <row r="155" spans="2:22" s="126" customFormat="1" ht="15" hidden="1" customHeight="1" x14ac:dyDescent="0.2">
      <c r="B155" s="313"/>
      <c r="C155" s="198"/>
      <c r="D155" s="198"/>
      <c r="E155" s="226"/>
      <c r="F155" s="201"/>
      <c r="G155" s="200"/>
      <c r="H155" s="201"/>
      <c r="I155" s="201"/>
      <c r="J155" s="201"/>
      <c r="K155" s="201"/>
      <c r="L155" s="201"/>
      <c r="M155" s="202"/>
      <c r="N155" s="203">
        <f t="shared" ref="N155:N174" si="74">F155*(I155*J155*H155)</f>
        <v>0</v>
      </c>
      <c r="O155" s="203">
        <f t="shared" ref="O155:O174" si="75">(($R$8+I155+$R$8)*H155)*F155</f>
        <v>0</v>
      </c>
      <c r="P155" s="203">
        <f t="shared" ref="P155:P174" si="76">F155*((H155*K155)+(H155*L155))</f>
        <v>0</v>
      </c>
      <c r="Q155" s="203">
        <f t="shared" si="73"/>
        <v>0</v>
      </c>
      <c r="R155" s="203">
        <f t="shared" ref="R155:R174" si="77">(($R$8+I155+$R$8)*J155*H155)*F155</f>
        <v>0</v>
      </c>
      <c r="S155" s="203">
        <f t="shared" ref="S155:S174" si="78">R155-N155</f>
        <v>0</v>
      </c>
      <c r="T155" s="197">
        <f t="shared" si="70"/>
        <v>0</v>
      </c>
      <c r="U155" s="197">
        <f t="shared" si="71"/>
        <v>0</v>
      </c>
      <c r="V155" s="327">
        <f t="shared" si="72"/>
        <v>0</v>
      </c>
    </row>
    <row r="156" spans="2:22" s="126" customFormat="1" ht="15" hidden="1" customHeight="1" x14ac:dyDescent="0.2">
      <c r="B156" s="313"/>
      <c r="C156" s="198"/>
      <c r="D156" s="198"/>
      <c r="E156" s="226"/>
      <c r="F156" s="201"/>
      <c r="G156" s="200"/>
      <c r="H156" s="201"/>
      <c r="I156" s="201"/>
      <c r="J156" s="201"/>
      <c r="K156" s="201"/>
      <c r="L156" s="201"/>
      <c r="M156" s="202"/>
      <c r="N156" s="203">
        <f t="shared" si="74"/>
        <v>0</v>
      </c>
      <c r="O156" s="203">
        <f t="shared" si="75"/>
        <v>0</v>
      </c>
      <c r="P156" s="203">
        <f t="shared" si="76"/>
        <v>0</v>
      </c>
      <c r="Q156" s="203">
        <f t="shared" si="73"/>
        <v>0</v>
      </c>
      <c r="R156" s="203">
        <f t="shared" si="77"/>
        <v>0</v>
      </c>
      <c r="S156" s="203">
        <f t="shared" si="78"/>
        <v>0</v>
      </c>
      <c r="T156" s="197">
        <f t="shared" si="70"/>
        <v>0</v>
      </c>
      <c r="U156" s="197">
        <f t="shared" si="71"/>
        <v>0</v>
      </c>
      <c r="V156" s="327">
        <f t="shared" si="72"/>
        <v>0</v>
      </c>
    </row>
    <row r="157" spans="2:22" s="126" customFormat="1" ht="15" hidden="1" customHeight="1" x14ac:dyDescent="0.2">
      <c r="B157" s="313"/>
      <c r="C157" s="198"/>
      <c r="D157" s="198"/>
      <c r="E157" s="226"/>
      <c r="F157" s="201"/>
      <c r="G157" s="200"/>
      <c r="H157" s="201"/>
      <c r="I157" s="201"/>
      <c r="J157" s="201"/>
      <c r="K157" s="201"/>
      <c r="L157" s="201"/>
      <c r="M157" s="202"/>
      <c r="N157" s="203">
        <f t="shared" si="74"/>
        <v>0</v>
      </c>
      <c r="O157" s="203">
        <f t="shared" si="75"/>
        <v>0</v>
      </c>
      <c r="P157" s="203">
        <f t="shared" si="76"/>
        <v>0</v>
      </c>
      <c r="Q157" s="203">
        <f t="shared" ref="Q157:Q176" si="79">P157</f>
        <v>0</v>
      </c>
      <c r="R157" s="203">
        <f t="shared" si="77"/>
        <v>0</v>
      </c>
      <c r="S157" s="203">
        <f t="shared" si="78"/>
        <v>0</v>
      </c>
      <c r="T157" s="197">
        <f t="shared" si="70"/>
        <v>0</v>
      </c>
      <c r="U157" s="197">
        <f t="shared" si="71"/>
        <v>0</v>
      </c>
      <c r="V157" s="327">
        <f t="shared" si="72"/>
        <v>0</v>
      </c>
    </row>
    <row r="158" spans="2:22" s="126" customFormat="1" ht="15" hidden="1" customHeight="1" x14ac:dyDescent="0.2">
      <c r="B158" s="313"/>
      <c r="C158" s="198"/>
      <c r="D158" s="198"/>
      <c r="E158" s="226"/>
      <c r="F158" s="201"/>
      <c r="G158" s="200"/>
      <c r="H158" s="201"/>
      <c r="I158" s="201"/>
      <c r="J158" s="201"/>
      <c r="K158" s="201"/>
      <c r="L158" s="201"/>
      <c r="M158" s="202"/>
      <c r="N158" s="203">
        <f t="shared" si="74"/>
        <v>0</v>
      </c>
      <c r="O158" s="203">
        <f t="shared" si="75"/>
        <v>0</v>
      </c>
      <c r="P158" s="203">
        <f t="shared" si="76"/>
        <v>0</v>
      </c>
      <c r="Q158" s="203">
        <f t="shared" si="79"/>
        <v>0</v>
      </c>
      <c r="R158" s="203">
        <f t="shared" si="77"/>
        <v>0</v>
      </c>
      <c r="S158" s="203">
        <f t="shared" si="78"/>
        <v>0</v>
      </c>
      <c r="T158" s="197">
        <f t="shared" si="70"/>
        <v>0</v>
      </c>
      <c r="U158" s="197">
        <f t="shared" si="71"/>
        <v>0</v>
      </c>
      <c r="V158" s="327">
        <f t="shared" si="72"/>
        <v>0</v>
      </c>
    </row>
    <row r="159" spans="2:22" s="126" customFormat="1" ht="15" hidden="1" customHeight="1" x14ac:dyDescent="0.2">
      <c r="B159" s="313"/>
      <c r="C159" s="198"/>
      <c r="D159" s="198"/>
      <c r="E159" s="226"/>
      <c r="F159" s="201"/>
      <c r="G159" s="200"/>
      <c r="H159" s="201"/>
      <c r="I159" s="201"/>
      <c r="J159" s="201"/>
      <c r="K159" s="201"/>
      <c r="L159" s="201"/>
      <c r="M159" s="202"/>
      <c r="N159" s="203">
        <f t="shared" si="74"/>
        <v>0</v>
      </c>
      <c r="O159" s="203">
        <f t="shared" si="75"/>
        <v>0</v>
      </c>
      <c r="P159" s="203">
        <f t="shared" si="76"/>
        <v>0</v>
      </c>
      <c r="Q159" s="203">
        <f t="shared" si="79"/>
        <v>0</v>
      </c>
      <c r="R159" s="203">
        <f t="shared" si="77"/>
        <v>0</v>
      </c>
      <c r="S159" s="203">
        <f t="shared" si="78"/>
        <v>0</v>
      </c>
      <c r="T159" s="197">
        <f t="shared" si="70"/>
        <v>0</v>
      </c>
      <c r="U159" s="197">
        <f t="shared" si="71"/>
        <v>0</v>
      </c>
      <c r="V159" s="327">
        <f t="shared" si="72"/>
        <v>0</v>
      </c>
    </row>
    <row r="160" spans="2:22" s="126" customFormat="1" ht="15" hidden="1" customHeight="1" x14ac:dyDescent="0.2">
      <c r="B160" s="313"/>
      <c r="C160" s="198"/>
      <c r="D160" s="198"/>
      <c r="E160" s="226"/>
      <c r="F160" s="201"/>
      <c r="G160" s="200"/>
      <c r="H160" s="201"/>
      <c r="I160" s="201"/>
      <c r="J160" s="201"/>
      <c r="K160" s="201"/>
      <c r="L160" s="201"/>
      <c r="M160" s="202"/>
      <c r="N160" s="203">
        <f t="shared" si="74"/>
        <v>0</v>
      </c>
      <c r="O160" s="203">
        <f t="shared" si="75"/>
        <v>0</v>
      </c>
      <c r="P160" s="203">
        <f t="shared" si="76"/>
        <v>0</v>
      </c>
      <c r="Q160" s="203">
        <f t="shared" si="79"/>
        <v>0</v>
      </c>
      <c r="R160" s="203">
        <f t="shared" si="77"/>
        <v>0</v>
      </c>
      <c r="S160" s="203">
        <f t="shared" si="78"/>
        <v>0</v>
      </c>
      <c r="T160" s="197">
        <f t="shared" si="70"/>
        <v>0</v>
      </c>
      <c r="U160" s="197">
        <f t="shared" si="71"/>
        <v>0</v>
      </c>
      <c r="V160" s="327">
        <f t="shared" si="72"/>
        <v>0</v>
      </c>
    </row>
    <row r="161" spans="2:22" s="126" customFormat="1" ht="15" hidden="1" customHeight="1" x14ac:dyDescent="0.2">
      <c r="B161" s="313"/>
      <c r="C161" s="198"/>
      <c r="D161" s="198"/>
      <c r="E161" s="226"/>
      <c r="F161" s="201"/>
      <c r="G161" s="200"/>
      <c r="H161" s="201"/>
      <c r="I161" s="201"/>
      <c r="J161" s="201"/>
      <c r="K161" s="201"/>
      <c r="L161" s="201"/>
      <c r="M161" s="202"/>
      <c r="N161" s="203">
        <f t="shared" si="74"/>
        <v>0</v>
      </c>
      <c r="O161" s="203">
        <f t="shared" si="75"/>
        <v>0</v>
      </c>
      <c r="P161" s="203">
        <f t="shared" si="76"/>
        <v>0</v>
      </c>
      <c r="Q161" s="203">
        <f t="shared" si="79"/>
        <v>0</v>
      </c>
      <c r="R161" s="203">
        <f t="shared" si="77"/>
        <v>0</v>
      </c>
      <c r="S161" s="203">
        <f t="shared" si="78"/>
        <v>0</v>
      </c>
      <c r="T161" s="197">
        <f t="shared" si="70"/>
        <v>0</v>
      </c>
      <c r="U161" s="197">
        <f t="shared" si="71"/>
        <v>0</v>
      </c>
      <c r="V161" s="327">
        <f t="shared" si="72"/>
        <v>0</v>
      </c>
    </row>
    <row r="162" spans="2:22" s="126" customFormat="1" ht="15" hidden="1" customHeight="1" x14ac:dyDescent="0.2">
      <c r="B162" s="313"/>
      <c r="C162" s="198"/>
      <c r="D162" s="198"/>
      <c r="E162" s="226"/>
      <c r="F162" s="201"/>
      <c r="G162" s="200"/>
      <c r="H162" s="201"/>
      <c r="I162" s="201"/>
      <c r="J162" s="201"/>
      <c r="K162" s="201"/>
      <c r="L162" s="201"/>
      <c r="M162" s="202"/>
      <c r="N162" s="203">
        <f t="shared" si="74"/>
        <v>0</v>
      </c>
      <c r="O162" s="203">
        <f t="shared" si="75"/>
        <v>0</v>
      </c>
      <c r="P162" s="203">
        <f t="shared" si="76"/>
        <v>0</v>
      </c>
      <c r="Q162" s="203">
        <f t="shared" si="79"/>
        <v>0</v>
      </c>
      <c r="R162" s="203">
        <f t="shared" si="77"/>
        <v>0</v>
      </c>
      <c r="S162" s="203">
        <f t="shared" si="78"/>
        <v>0</v>
      </c>
      <c r="T162" s="197">
        <f t="shared" si="70"/>
        <v>0</v>
      </c>
      <c r="U162" s="197">
        <f t="shared" si="71"/>
        <v>0</v>
      </c>
      <c r="V162" s="327">
        <f t="shared" si="72"/>
        <v>0</v>
      </c>
    </row>
    <row r="163" spans="2:22" s="126" customFormat="1" ht="15" hidden="1" customHeight="1" x14ac:dyDescent="0.2">
      <c r="B163" s="313"/>
      <c r="C163" s="198"/>
      <c r="D163" s="198"/>
      <c r="E163" s="226"/>
      <c r="F163" s="201"/>
      <c r="G163" s="200"/>
      <c r="H163" s="201"/>
      <c r="I163" s="201"/>
      <c r="J163" s="201"/>
      <c r="K163" s="201"/>
      <c r="L163" s="201"/>
      <c r="M163" s="202"/>
      <c r="N163" s="203">
        <f t="shared" si="74"/>
        <v>0</v>
      </c>
      <c r="O163" s="203">
        <f t="shared" si="75"/>
        <v>0</v>
      </c>
      <c r="P163" s="203">
        <f t="shared" si="76"/>
        <v>0</v>
      </c>
      <c r="Q163" s="203">
        <f t="shared" si="79"/>
        <v>0</v>
      </c>
      <c r="R163" s="203">
        <f t="shared" si="77"/>
        <v>0</v>
      </c>
      <c r="S163" s="203">
        <f t="shared" si="78"/>
        <v>0</v>
      </c>
      <c r="T163" s="197">
        <f t="shared" si="70"/>
        <v>0</v>
      </c>
      <c r="U163" s="197">
        <f t="shared" si="71"/>
        <v>0</v>
      </c>
      <c r="V163" s="327">
        <f t="shared" si="72"/>
        <v>0</v>
      </c>
    </row>
    <row r="164" spans="2:22" s="126" customFormat="1" ht="15" hidden="1" customHeight="1" x14ac:dyDescent="0.2">
      <c r="B164" s="313"/>
      <c r="C164" s="198"/>
      <c r="D164" s="198"/>
      <c r="E164" s="226"/>
      <c r="F164" s="201"/>
      <c r="G164" s="200"/>
      <c r="H164" s="201"/>
      <c r="I164" s="201"/>
      <c r="J164" s="201"/>
      <c r="K164" s="201"/>
      <c r="L164" s="201"/>
      <c r="M164" s="202"/>
      <c r="N164" s="203">
        <f t="shared" si="74"/>
        <v>0</v>
      </c>
      <c r="O164" s="203">
        <f t="shared" si="75"/>
        <v>0</v>
      </c>
      <c r="P164" s="203">
        <f t="shared" si="76"/>
        <v>0</v>
      </c>
      <c r="Q164" s="203">
        <f t="shared" si="79"/>
        <v>0</v>
      </c>
      <c r="R164" s="203">
        <f t="shared" si="77"/>
        <v>0</v>
      </c>
      <c r="S164" s="203">
        <f t="shared" si="78"/>
        <v>0</v>
      </c>
      <c r="T164" s="197">
        <f t="shared" si="70"/>
        <v>0</v>
      </c>
      <c r="U164" s="197">
        <f t="shared" si="71"/>
        <v>0</v>
      </c>
      <c r="V164" s="327">
        <f t="shared" si="72"/>
        <v>0</v>
      </c>
    </row>
    <row r="165" spans="2:22" s="126" customFormat="1" ht="15" hidden="1" customHeight="1" x14ac:dyDescent="0.2">
      <c r="B165" s="313"/>
      <c r="C165" s="198"/>
      <c r="D165" s="198"/>
      <c r="E165" s="226"/>
      <c r="F165" s="201"/>
      <c r="G165" s="200"/>
      <c r="H165" s="201"/>
      <c r="I165" s="201"/>
      <c r="J165" s="201"/>
      <c r="K165" s="201"/>
      <c r="L165" s="201"/>
      <c r="M165" s="202"/>
      <c r="N165" s="203">
        <f t="shared" si="74"/>
        <v>0</v>
      </c>
      <c r="O165" s="203">
        <f t="shared" si="75"/>
        <v>0</v>
      </c>
      <c r="P165" s="203">
        <f t="shared" si="76"/>
        <v>0</v>
      </c>
      <c r="Q165" s="203">
        <f t="shared" si="79"/>
        <v>0</v>
      </c>
      <c r="R165" s="203">
        <f t="shared" si="77"/>
        <v>0</v>
      </c>
      <c r="S165" s="203">
        <f t="shared" si="78"/>
        <v>0</v>
      </c>
      <c r="T165" s="197">
        <f t="shared" si="70"/>
        <v>0</v>
      </c>
      <c r="U165" s="197">
        <f t="shared" si="71"/>
        <v>0</v>
      </c>
      <c r="V165" s="327">
        <f t="shared" si="72"/>
        <v>0</v>
      </c>
    </row>
    <row r="166" spans="2:22" s="126" customFormat="1" ht="15" hidden="1" customHeight="1" x14ac:dyDescent="0.2">
      <c r="B166" s="313"/>
      <c r="C166" s="198"/>
      <c r="D166" s="198"/>
      <c r="E166" s="226"/>
      <c r="F166" s="201"/>
      <c r="G166" s="200"/>
      <c r="H166" s="201"/>
      <c r="I166" s="201"/>
      <c r="J166" s="201"/>
      <c r="K166" s="201"/>
      <c r="L166" s="201"/>
      <c r="M166" s="202"/>
      <c r="N166" s="203">
        <f t="shared" si="74"/>
        <v>0</v>
      </c>
      <c r="O166" s="203">
        <f t="shared" si="75"/>
        <v>0</v>
      </c>
      <c r="P166" s="203">
        <f t="shared" si="76"/>
        <v>0</v>
      </c>
      <c r="Q166" s="203">
        <f t="shared" si="79"/>
        <v>0</v>
      </c>
      <c r="R166" s="203">
        <f t="shared" si="77"/>
        <v>0</v>
      </c>
      <c r="S166" s="203">
        <f t="shared" si="78"/>
        <v>0</v>
      </c>
      <c r="T166" s="197">
        <f t="shared" si="70"/>
        <v>0</v>
      </c>
      <c r="U166" s="197">
        <f t="shared" si="71"/>
        <v>0</v>
      </c>
      <c r="V166" s="327">
        <f t="shared" si="72"/>
        <v>0</v>
      </c>
    </row>
    <row r="167" spans="2:22" s="126" customFormat="1" ht="15" hidden="1" customHeight="1" x14ac:dyDescent="0.2">
      <c r="B167" s="313"/>
      <c r="C167" s="198"/>
      <c r="D167" s="198"/>
      <c r="E167" s="226"/>
      <c r="F167" s="201"/>
      <c r="G167" s="200"/>
      <c r="H167" s="201"/>
      <c r="I167" s="201"/>
      <c r="J167" s="201"/>
      <c r="K167" s="201"/>
      <c r="L167" s="201"/>
      <c r="M167" s="202"/>
      <c r="N167" s="203">
        <f t="shared" si="74"/>
        <v>0</v>
      </c>
      <c r="O167" s="203">
        <f t="shared" si="75"/>
        <v>0</v>
      </c>
      <c r="P167" s="203">
        <f t="shared" si="76"/>
        <v>0</v>
      </c>
      <c r="Q167" s="203">
        <f t="shared" si="79"/>
        <v>0</v>
      </c>
      <c r="R167" s="203">
        <f t="shared" si="77"/>
        <v>0</v>
      </c>
      <c r="S167" s="203">
        <f t="shared" si="78"/>
        <v>0</v>
      </c>
      <c r="T167" s="197">
        <f t="shared" si="70"/>
        <v>0</v>
      </c>
      <c r="U167" s="197">
        <f t="shared" si="71"/>
        <v>0</v>
      </c>
      <c r="V167" s="327">
        <f t="shared" si="72"/>
        <v>0</v>
      </c>
    </row>
    <row r="168" spans="2:22" s="126" customFormat="1" ht="15" hidden="1" customHeight="1" x14ac:dyDescent="0.2">
      <c r="B168" s="313"/>
      <c r="C168" s="198"/>
      <c r="D168" s="198"/>
      <c r="E168" s="226"/>
      <c r="F168" s="201"/>
      <c r="G168" s="200"/>
      <c r="H168" s="201"/>
      <c r="I168" s="201"/>
      <c r="J168" s="201"/>
      <c r="K168" s="201"/>
      <c r="L168" s="201"/>
      <c r="M168" s="202"/>
      <c r="N168" s="203">
        <f t="shared" si="74"/>
        <v>0</v>
      </c>
      <c r="O168" s="203">
        <f t="shared" si="75"/>
        <v>0</v>
      </c>
      <c r="P168" s="203">
        <f t="shared" si="76"/>
        <v>0</v>
      </c>
      <c r="Q168" s="203">
        <f t="shared" si="79"/>
        <v>0</v>
      </c>
      <c r="R168" s="203">
        <f t="shared" si="77"/>
        <v>0</v>
      </c>
      <c r="S168" s="203">
        <f t="shared" si="78"/>
        <v>0</v>
      </c>
      <c r="T168" s="197">
        <f t="shared" si="70"/>
        <v>0</v>
      </c>
      <c r="U168" s="197">
        <f t="shared" si="71"/>
        <v>0</v>
      </c>
      <c r="V168" s="327">
        <f t="shared" si="72"/>
        <v>0</v>
      </c>
    </row>
    <row r="169" spans="2:22" s="126" customFormat="1" ht="15" hidden="1" customHeight="1" x14ac:dyDescent="0.2">
      <c r="B169" s="313"/>
      <c r="C169" s="198"/>
      <c r="D169" s="198"/>
      <c r="E169" s="226"/>
      <c r="F169" s="201"/>
      <c r="G169" s="200"/>
      <c r="H169" s="201"/>
      <c r="I169" s="201"/>
      <c r="J169" s="201"/>
      <c r="K169" s="201"/>
      <c r="L169" s="201"/>
      <c r="M169" s="202"/>
      <c r="N169" s="203">
        <f t="shared" si="74"/>
        <v>0</v>
      </c>
      <c r="O169" s="203">
        <f t="shared" si="75"/>
        <v>0</v>
      </c>
      <c r="P169" s="203">
        <f t="shared" si="76"/>
        <v>0</v>
      </c>
      <c r="Q169" s="203">
        <f t="shared" si="79"/>
        <v>0</v>
      </c>
      <c r="R169" s="203">
        <f t="shared" si="77"/>
        <v>0</v>
      </c>
      <c r="S169" s="203">
        <f t="shared" si="78"/>
        <v>0</v>
      </c>
      <c r="T169" s="197">
        <f t="shared" si="70"/>
        <v>0</v>
      </c>
      <c r="U169" s="197">
        <f t="shared" si="71"/>
        <v>0</v>
      </c>
      <c r="V169" s="327">
        <f t="shared" si="72"/>
        <v>0</v>
      </c>
    </row>
    <row r="170" spans="2:22" s="126" customFormat="1" ht="15" hidden="1" customHeight="1" x14ac:dyDescent="0.2">
      <c r="B170" s="313"/>
      <c r="C170" s="198"/>
      <c r="D170" s="198"/>
      <c r="E170" s="226"/>
      <c r="F170" s="201"/>
      <c r="G170" s="200"/>
      <c r="H170" s="201"/>
      <c r="I170" s="201"/>
      <c r="J170" s="201"/>
      <c r="K170" s="201"/>
      <c r="L170" s="201"/>
      <c r="M170" s="202"/>
      <c r="N170" s="203">
        <f t="shared" si="74"/>
        <v>0</v>
      </c>
      <c r="O170" s="203">
        <f t="shared" si="75"/>
        <v>0</v>
      </c>
      <c r="P170" s="203">
        <f t="shared" si="76"/>
        <v>0</v>
      </c>
      <c r="Q170" s="203">
        <f t="shared" si="79"/>
        <v>0</v>
      </c>
      <c r="R170" s="203">
        <f t="shared" si="77"/>
        <v>0</v>
      </c>
      <c r="S170" s="203">
        <f t="shared" si="78"/>
        <v>0</v>
      </c>
      <c r="T170" s="197">
        <f t="shared" si="70"/>
        <v>0</v>
      </c>
      <c r="U170" s="197">
        <f t="shared" si="71"/>
        <v>0</v>
      </c>
      <c r="V170" s="327">
        <f t="shared" si="72"/>
        <v>0</v>
      </c>
    </row>
    <row r="171" spans="2:22" s="126" customFormat="1" ht="15" hidden="1" customHeight="1" x14ac:dyDescent="0.2">
      <c r="B171" s="313"/>
      <c r="C171" s="198"/>
      <c r="D171" s="198"/>
      <c r="E171" s="226"/>
      <c r="F171" s="201"/>
      <c r="G171" s="200"/>
      <c r="H171" s="201"/>
      <c r="I171" s="201"/>
      <c r="J171" s="201"/>
      <c r="K171" s="201"/>
      <c r="L171" s="201"/>
      <c r="M171" s="202"/>
      <c r="N171" s="203">
        <f t="shared" si="74"/>
        <v>0</v>
      </c>
      <c r="O171" s="203">
        <f t="shared" si="75"/>
        <v>0</v>
      </c>
      <c r="P171" s="203">
        <f t="shared" si="76"/>
        <v>0</v>
      </c>
      <c r="Q171" s="203">
        <f t="shared" si="79"/>
        <v>0</v>
      </c>
      <c r="R171" s="203">
        <f t="shared" si="77"/>
        <v>0</v>
      </c>
      <c r="S171" s="203">
        <f t="shared" si="78"/>
        <v>0</v>
      </c>
      <c r="T171" s="197">
        <f t="shared" si="70"/>
        <v>0</v>
      </c>
      <c r="U171" s="197">
        <f t="shared" si="71"/>
        <v>0</v>
      </c>
      <c r="V171" s="327">
        <f t="shared" si="72"/>
        <v>0</v>
      </c>
    </row>
    <row r="172" spans="2:22" s="126" customFormat="1" ht="15" hidden="1" customHeight="1" x14ac:dyDescent="0.2">
      <c r="B172" s="313"/>
      <c r="C172" s="198"/>
      <c r="D172" s="198"/>
      <c r="E172" s="226"/>
      <c r="F172" s="201"/>
      <c r="G172" s="200"/>
      <c r="H172" s="201"/>
      <c r="I172" s="201"/>
      <c r="J172" s="201"/>
      <c r="K172" s="201"/>
      <c r="L172" s="201"/>
      <c r="M172" s="202"/>
      <c r="N172" s="203">
        <f t="shared" si="74"/>
        <v>0</v>
      </c>
      <c r="O172" s="203">
        <f t="shared" si="75"/>
        <v>0</v>
      </c>
      <c r="P172" s="203">
        <f t="shared" si="76"/>
        <v>0</v>
      </c>
      <c r="Q172" s="203">
        <f t="shared" si="79"/>
        <v>0</v>
      </c>
      <c r="R172" s="203">
        <f t="shared" si="77"/>
        <v>0</v>
      </c>
      <c r="S172" s="203">
        <f t="shared" si="78"/>
        <v>0</v>
      </c>
      <c r="T172" s="197">
        <f t="shared" si="70"/>
        <v>0</v>
      </c>
      <c r="U172" s="197">
        <f t="shared" si="71"/>
        <v>0</v>
      </c>
      <c r="V172" s="327">
        <f t="shared" si="72"/>
        <v>0</v>
      </c>
    </row>
    <row r="173" spans="2:22" s="126" customFormat="1" ht="15" hidden="1" customHeight="1" x14ac:dyDescent="0.2">
      <c r="B173" s="313"/>
      <c r="C173" s="198"/>
      <c r="D173" s="198"/>
      <c r="E173" s="226"/>
      <c r="F173" s="201"/>
      <c r="G173" s="200"/>
      <c r="H173" s="201"/>
      <c r="I173" s="201"/>
      <c r="J173" s="201"/>
      <c r="K173" s="201"/>
      <c r="L173" s="201"/>
      <c r="M173" s="202"/>
      <c r="N173" s="203">
        <f t="shared" si="74"/>
        <v>0</v>
      </c>
      <c r="O173" s="203">
        <f t="shared" si="75"/>
        <v>0</v>
      </c>
      <c r="P173" s="203">
        <f t="shared" si="76"/>
        <v>0</v>
      </c>
      <c r="Q173" s="203">
        <f t="shared" si="79"/>
        <v>0</v>
      </c>
      <c r="R173" s="203">
        <f t="shared" si="77"/>
        <v>0</v>
      </c>
      <c r="S173" s="203">
        <f t="shared" si="78"/>
        <v>0</v>
      </c>
      <c r="T173" s="197">
        <f t="shared" si="70"/>
        <v>0</v>
      </c>
      <c r="U173" s="197">
        <f t="shared" si="71"/>
        <v>0</v>
      </c>
      <c r="V173" s="327">
        <f t="shared" si="72"/>
        <v>0</v>
      </c>
    </row>
    <row r="174" spans="2:22" s="126" customFormat="1" ht="15" hidden="1" customHeight="1" x14ac:dyDescent="0.2">
      <c r="B174" s="313"/>
      <c r="C174" s="198"/>
      <c r="D174" s="198"/>
      <c r="E174" s="226"/>
      <c r="F174" s="201"/>
      <c r="G174" s="200"/>
      <c r="H174" s="201"/>
      <c r="I174" s="201"/>
      <c r="J174" s="201"/>
      <c r="K174" s="201"/>
      <c r="L174" s="201"/>
      <c r="M174" s="202"/>
      <c r="N174" s="203">
        <f t="shared" si="74"/>
        <v>0</v>
      </c>
      <c r="O174" s="203">
        <f t="shared" si="75"/>
        <v>0</v>
      </c>
      <c r="P174" s="203">
        <f t="shared" si="76"/>
        <v>0</v>
      </c>
      <c r="Q174" s="203">
        <f t="shared" si="79"/>
        <v>0</v>
      </c>
      <c r="R174" s="203">
        <f t="shared" si="77"/>
        <v>0</v>
      </c>
      <c r="S174" s="203">
        <f t="shared" si="78"/>
        <v>0</v>
      </c>
      <c r="T174" s="197">
        <f t="shared" si="70"/>
        <v>0</v>
      </c>
      <c r="U174" s="197">
        <f t="shared" si="71"/>
        <v>0</v>
      </c>
      <c r="V174" s="327">
        <f t="shared" si="72"/>
        <v>0</v>
      </c>
    </row>
    <row r="175" spans="2:22" s="126" customFormat="1" ht="15" hidden="1" customHeight="1" x14ac:dyDescent="0.2">
      <c r="B175" s="313"/>
      <c r="C175" s="198"/>
      <c r="D175" s="198"/>
      <c r="E175" s="226"/>
      <c r="F175" s="201"/>
      <c r="G175" s="200"/>
      <c r="H175" s="201"/>
      <c r="I175" s="201"/>
      <c r="J175" s="201"/>
      <c r="K175" s="201"/>
      <c r="L175" s="201"/>
      <c r="M175" s="202"/>
      <c r="N175" s="203">
        <f t="shared" ref="N175:N181" si="80">F175*(I175*J175*H175)</f>
        <v>0</v>
      </c>
      <c r="O175" s="203">
        <f t="shared" ref="O175:O181" si="81">(($R$8+I175+$R$8)*H175)*F175</f>
        <v>0</v>
      </c>
      <c r="P175" s="203">
        <f t="shared" ref="P175:P181" si="82">F175*((H175*K175)+(H175*L175))</f>
        <v>0</v>
      </c>
      <c r="Q175" s="203">
        <f t="shared" si="79"/>
        <v>0</v>
      </c>
      <c r="R175" s="203">
        <f t="shared" ref="R175:R181" si="83">(($R$8+I175+$R$8)*J175*H175)*F175</f>
        <v>0</v>
      </c>
      <c r="S175" s="203">
        <f t="shared" ref="S175:S181" si="84">R175-N175</f>
        <v>0</v>
      </c>
      <c r="T175" s="197">
        <f t="shared" si="70"/>
        <v>0</v>
      </c>
      <c r="U175" s="197">
        <f t="shared" si="71"/>
        <v>0</v>
      </c>
      <c r="V175" s="327">
        <f t="shared" si="72"/>
        <v>0</v>
      </c>
    </row>
    <row r="176" spans="2:22" s="126" customFormat="1" ht="15" hidden="1" customHeight="1" x14ac:dyDescent="0.2">
      <c r="B176" s="313"/>
      <c r="C176" s="198"/>
      <c r="D176" s="198"/>
      <c r="E176" s="226"/>
      <c r="F176" s="201"/>
      <c r="G176" s="200"/>
      <c r="H176" s="201"/>
      <c r="I176" s="201"/>
      <c r="J176" s="201"/>
      <c r="K176" s="201"/>
      <c r="L176" s="201"/>
      <c r="M176" s="202"/>
      <c r="N176" s="203">
        <f t="shared" si="80"/>
        <v>0</v>
      </c>
      <c r="O176" s="203">
        <f t="shared" si="81"/>
        <v>0</v>
      </c>
      <c r="P176" s="203">
        <f t="shared" si="82"/>
        <v>0</v>
      </c>
      <c r="Q176" s="203">
        <f t="shared" si="79"/>
        <v>0</v>
      </c>
      <c r="R176" s="203">
        <f t="shared" si="83"/>
        <v>0</v>
      </c>
      <c r="S176" s="203">
        <f t="shared" si="84"/>
        <v>0</v>
      </c>
      <c r="T176" s="197">
        <f t="shared" si="70"/>
        <v>0</v>
      </c>
      <c r="U176" s="197">
        <f t="shared" si="71"/>
        <v>0</v>
      </c>
      <c r="V176" s="327">
        <f t="shared" si="72"/>
        <v>0</v>
      </c>
    </row>
    <row r="177" spans="2:22" s="126" customFormat="1" ht="15" hidden="1" customHeight="1" x14ac:dyDescent="0.2">
      <c r="B177" s="313"/>
      <c r="C177" s="198"/>
      <c r="D177" s="198"/>
      <c r="E177" s="226"/>
      <c r="F177" s="201"/>
      <c r="G177" s="200"/>
      <c r="H177" s="201"/>
      <c r="I177" s="201"/>
      <c r="J177" s="201"/>
      <c r="K177" s="201"/>
      <c r="L177" s="201"/>
      <c r="M177" s="202"/>
      <c r="N177" s="203">
        <f t="shared" si="80"/>
        <v>0</v>
      </c>
      <c r="O177" s="203">
        <f t="shared" si="81"/>
        <v>0</v>
      </c>
      <c r="P177" s="203">
        <f t="shared" si="82"/>
        <v>0</v>
      </c>
      <c r="Q177" s="203">
        <f t="shared" ref="Q177:Q181" si="85">P177</f>
        <v>0</v>
      </c>
      <c r="R177" s="203">
        <f t="shared" si="83"/>
        <v>0</v>
      </c>
      <c r="S177" s="203">
        <f t="shared" si="84"/>
        <v>0</v>
      </c>
      <c r="T177" s="197">
        <f t="shared" si="70"/>
        <v>0</v>
      </c>
      <c r="U177" s="197">
        <f t="shared" si="71"/>
        <v>0</v>
      </c>
      <c r="V177" s="327">
        <f t="shared" si="72"/>
        <v>0</v>
      </c>
    </row>
    <row r="178" spans="2:22" s="126" customFormat="1" ht="15" hidden="1" customHeight="1" x14ac:dyDescent="0.2">
      <c r="B178" s="313"/>
      <c r="C178" s="198"/>
      <c r="D178" s="198"/>
      <c r="E178" s="226"/>
      <c r="F178" s="201"/>
      <c r="G178" s="200"/>
      <c r="H178" s="201"/>
      <c r="I178" s="201"/>
      <c r="J178" s="201"/>
      <c r="K178" s="201"/>
      <c r="L178" s="201"/>
      <c r="M178" s="202"/>
      <c r="N178" s="203">
        <f t="shared" si="80"/>
        <v>0</v>
      </c>
      <c r="O178" s="203">
        <f t="shared" si="81"/>
        <v>0</v>
      </c>
      <c r="P178" s="203">
        <f t="shared" si="82"/>
        <v>0</v>
      </c>
      <c r="Q178" s="203">
        <f t="shared" si="85"/>
        <v>0</v>
      </c>
      <c r="R178" s="203">
        <f t="shared" si="83"/>
        <v>0</v>
      </c>
      <c r="S178" s="203">
        <f t="shared" si="84"/>
        <v>0</v>
      </c>
      <c r="T178" s="197">
        <f t="shared" ref="T178:T181" si="86">(R178-S178)*$T$8</f>
        <v>0</v>
      </c>
      <c r="U178" s="197">
        <f t="shared" ref="U178:U181" si="87">T178*$U$8</f>
        <v>0</v>
      </c>
      <c r="V178" s="327">
        <f t="shared" ref="V178:V181" si="88">T178*$V$8</f>
        <v>0</v>
      </c>
    </row>
    <row r="179" spans="2:22" s="126" customFormat="1" ht="15" hidden="1" customHeight="1" x14ac:dyDescent="0.2">
      <c r="B179" s="313"/>
      <c r="C179" s="198"/>
      <c r="D179" s="206"/>
      <c r="E179" s="206"/>
      <c r="F179" s="201"/>
      <c r="G179" s="200"/>
      <c r="H179" s="201"/>
      <c r="I179" s="201"/>
      <c r="J179" s="201"/>
      <c r="K179" s="201"/>
      <c r="L179" s="201"/>
      <c r="M179" s="202"/>
      <c r="N179" s="203">
        <f t="shared" si="80"/>
        <v>0</v>
      </c>
      <c r="O179" s="203">
        <f t="shared" si="81"/>
        <v>0</v>
      </c>
      <c r="P179" s="203">
        <f t="shared" si="82"/>
        <v>0</v>
      </c>
      <c r="Q179" s="203">
        <f t="shared" si="85"/>
        <v>0</v>
      </c>
      <c r="R179" s="203">
        <f t="shared" si="83"/>
        <v>0</v>
      </c>
      <c r="S179" s="203">
        <f t="shared" si="84"/>
        <v>0</v>
      </c>
      <c r="T179" s="197">
        <f t="shared" si="86"/>
        <v>0</v>
      </c>
      <c r="U179" s="197">
        <f t="shared" si="87"/>
        <v>0</v>
      </c>
      <c r="V179" s="327">
        <f t="shared" si="88"/>
        <v>0</v>
      </c>
    </row>
    <row r="180" spans="2:22" s="126" customFormat="1" ht="15" hidden="1" customHeight="1" x14ac:dyDescent="0.2">
      <c r="B180" s="313"/>
      <c r="C180" s="198"/>
      <c r="D180" s="206"/>
      <c r="E180" s="206"/>
      <c r="F180" s="201"/>
      <c r="G180" s="200"/>
      <c r="H180" s="201"/>
      <c r="I180" s="201"/>
      <c r="J180" s="201"/>
      <c r="K180" s="201"/>
      <c r="L180" s="201"/>
      <c r="M180" s="202"/>
      <c r="N180" s="203">
        <f t="shared" si="80"/>
        <v>0</v>
      </c>
      <c r="O180" s="203">
        <f t="shared" si="81"/>
        <v>0</v>
      </c>
      <c r="P180" s="203">
        <f t="shared" si="82"/>
        <v>0</v>
      </c>
      <c r="Q180" s="203">
        <f t="shared" si="85"/>
        <v>0</v>
      </c>
      <c r="R180" s="203">
        <f t="shared" si="83"/>
        <v>0</v>
      </c>
      <c r="S180" s="203">
        <f t="shared" si="84"/>
        <v>0</v>
      </c>
      <c r="T180" s="197">
        <f t="shared" si="86"/>
        <v>0</v>
      </c>
      <c r="U180" s="197">
        <f t="shared" si="87"/>
        <v>0</v>
      </c>
      <c r="V180" s="327">
        <f t="shared" si="88"/>
        <v>0</v>
      </c>
    </row>
    <row r="181" spans="2:22" s="126" customFormat="1" ht="15" hidden="1" customHeight="1" x14ac:dyDescent="0.2">
      <c r="B181" s="313"/>
      <c r="C181" s="198"/>
      <c r="D181" s="206"/>
      <c r="E181" s="206"/>
      <c r="F181" s="201"/>
      <c r="G181" s="200"/>
      <c r="H181" s="201"/>
      <c r="I181" s="201"/>
      <c r="J181" s="201"/>
      <c r="K181" s="201"/>
      <c r="L181" s="201"/>
      <c r="M181" s="202"/>
      <c r="N181" s="203">
        <f t="shared" si="80"/>
        <v>0</v>
      </c>
      <c r="O181" s="203">
        <f t="shared" si="81"/>
        <v>0</v>
      </c>
      <c r="P181" s="203">
        <f t="shared" si="82"/>
        <v>0</v>
      </c>
      <c r="Q181" s="203">
        <f t="shared" si="85"/>
        <v>0</v>
      </c>
      <c r="R181" s="203">
        <f t="shared" si="83"/>
        <v>0</v>
      </c>
      <c r="S181" s="203">
        <f t="shared" si="84"/>
        <v>0</v>
      </c>
      <c r="T181" s="197">
        <f t="shared" si="86"/>
        <v>0</v>
      </c>
      <c r="U181" s="197">
        <f t="shared" si="87"/>
        <v>0</v>
      </c>
      <c r="V181" s="327">
        <f t="shared" si="88"/>
        <v>0</v>
      </c>
    </row>
    <row r="182" spans="2:22" s="126" customFormat="1" ht="15" hidden="1" customHeight="1" x14ac:dyDescent="0.2">
      <c r="B182" s="313"/>
      <c r="C182" s="198"/>
      <c r="D182" s="206"/>
      <c r="E182" s="206"/>
      <c r="F182" s="201"/>
      <c r="G182" s="200"/>
      <c r="H182" s="201"/>
      <c r="I182" s="201"/>
      <c r="J182" s="201"/>
      <c r="K182" s="201"/>
      <c r="L182" s="201"/>
      <c r="M182" s="202"/>
      <c r="N182" s="203">
        <f t="shared" si="47"/>
        <v>0</v>
      </c>
      <c r="O182" s="203">
        <f t="shared" si="48"/>
        <v>0</v>
      </c>
      <c r="P182" s="203">
        <f t="shared" si="49"/>
        <v>0</v>
      </c>
      <c r="Q182" s="203">
        <f t="shared" si="13"/>
        <v>0</v>
      </c>
      <c r="R182" s="203">
        <f t="shared" si="50"/>
        <v>0</v>
      </c>
      <c r="S182" s="203">
        <f t="shared" si="51"/>
        <v>0</v>
      </c>
      <c r="T182" s="197">
        <f t="shared" ref="T182" si="89">(R182-S182)*$T$8</f>
        <v>0</v>
      </c>
      <c r="U182" s="197">
        <f t="shared" ref="U182:U186" si="90">T182*$U$8</f>
        <v>0</v>
      </c>
      <c r="V182" s="327">
        <f t="shared" ref="V182" si="91">T182*$V$8</f>
        <v>0</v>
      </c>
    </row>
    <row r="183" spans="2:22" s="126" customFormat="1" ht="15" hidden="1" customHeight="1" x14ac:dyDescent="0.2">
      <c r="B183" s="313"/>
      <c r="C183" s="198"/>
      <c r="D183" s="206"/>
      <c r="E183" s="206"/>
      <c r="F183" s="201"/>
      <c r="G183" s="200"/>
      <c r="H183" s="201"/>
      <c r="I183" s="201"/>
      <c r="J183" s="201"/>
      <c r="K183" s="201"/>
      <c r="L183" s="201"/>
      <c r="M183" s="202"/>
      <c r="N183" s="203"/>
      <c r="O183" s="203"/>
      <c r="P183" s="203"/>
      <c r="Q183" s="203"/>
      <c r="R183" s="203"/>
      <c r="S183" s="203"/>
      <c r="T183" s="197"/>
      <c r="U183" s="197"/>
      <c r="V183" s="327"/>
    </row>
    <row r="184" spans="2:22" s="126" customFormat="1" ht="15" hidden="1" customHeight="1" x14ac:dyDescent="0.2">
      <c r="B184" s="313"/>
      <c r="C184" s="198"/>
      <c r="D184" s="206"/>
      <c r="E184" s="206"/>
      <c r="F184" s="201"/>
      <c r="G184" s="200"/>
      <c r="H184" s="201"/>
      <c r="I184" s="201"/>
      <c r="J184" s="201"/>
      <c r="K184" s="201"/>
      <c r="L184" s="201"/>
      <c r="M184" s="202"/>
      <c r="N184" s="203">
        <f t="shared" si="10"/>
        <v>0</v>
      </c>
      <c r="O184" s="203">
        <f t="shared" si="11"/>
        <v>0</v>
      </c>
      <c r="P184" s="203">
        <f t="shared" si="12"/>
        <v>0</v>
      </c>
      <c r="Q184" s="203">
        <f t="shared" si="13"/>
        <v>0</v>
      </c>
      <c r="R184" s="203">
        <f t="shared" si="14"/>
        <v>0</v>
      </c>
      <c r="S184" s="203">
        <f t="shared" si="15"/>
        <v>0</v>
      </c>
      <c r="T184" s="197">
        <f t="shared" ref="T184:T186" si="92">(R184-S184)*$T$8</f>
        <v>0</v>
      </c>
      <c r="U184" s="197">
        <f t="shared" si="90"/>
        <v>0</v>
      </c>
      <c r="V184" s="327">
        <f t="shared" ref="V184:V186" si="93">T184*$V$8</f>
        <v>0</v>
      </c>
    </row>
    <row r="185" spans="2:22" s="126" customFormat="1" ht="15" hidden="1" customHeight="1" x14ac:dyDescent="0.2">
      <c r="B185" s="313"/>
      <c r="C185" s="198"/>
      <c r="D185" s="206"/>
      <c r="E185" s="206"/>
      <c r="F185" s="201"/>
      <c r="G185" s="200"/>
      <c r="H185" s="201"/>
      <c r="I185" s="201"/>
      <c r="J185" s="201"/>
      <c r="K185" s="201"/>
      <c r="L185" s="201"/>
      <c r="M185" s="202"/>
      <c r="N185" s="203">
        <f t="shared" si="10"/>
        <v>0</v>
      </c>
      <c r="O185" s="203">
        <f t="shared" si="11"/>
        <v>0</v>
      </c>
      <c r="P185" s="203">
        <f t="shared" si="12"/>
        <v>0</v>
      </c>
      <c r="Q185" s="203">
        <f t="shared" si="13"/>
        <v>0</v>
      </c>
      <c r="R185" s="203">
        <f t="shared" si="14"/>
        <v>0</v>
      </c>
      <c r="S185" s="203">
        <f t="shared" si="15"/>
        <v>0</v>
      </c>
      <c r="T185" s="197">
        <f t="shared" si="92"/>
        <v>0</v>
      </c>
      <c r="U185" s="197">
        <f t="shared" si="90"/>
        <v>0</v>
      </c>
      <c r="V185" s="327">
        <f t="shared" si="93"/>
        <v>0</v>
      </c>
    </row>
    <row r="186" spans="2:22" s="126" customFormat="1" ht="15" customHeight="1" thickBot="1" x14ac:dyDescent="0.25">
      <c r="B186" s="315"/>
      <c r="C186" s="316"/>
      <c r="D186" s="316"/>
      <c r="E186" s="316"/>
      <c r="F186" s="317"/>
      <c r="G186" s="318"/>
      <c r="H186" s="317"/>
      <c r="I186" s="317"/>
      <c r="J186" s="317"/>
      <c r="K186" s="317"/>
      <c r="L186" s="317"/>
      <c r="M186" s="319"/>
      <c r="N186" s="320">
        <f t="shared" si="10"/>
        <v>0</v>
      </c>
      <c r="O186" s="320">
        <f t="shared" si="11"/>
        <v>0</v>
      </c>
      <c r="P186" s="320">
        <f t="shared" si="12"/>
        <v>0</v>
      </c>
      <c r="Q186" s="320">
        <f t="shared" si="13"/>
        <v>0</v>
      </c>
      <c r="R186" s="320">
        <f t="shared" si="14"/>
        <v>0</v>
      </c>
      <c r="S186" s="320">
        <f t="shared" si="15"/>
        <v>0</v>
      </c>
      <c r="T186" s="328">
        <f t="shared" si="92"/>
        <v>0</v>
      </c>
      <c r="U186" s="328">
        <f t="shared" si="90"/>
        <v>0</v>
      </c>
      <c r="V186" s="329">
        <f t="shared" si="93"/>
        <v>0</v>
      </c>
    </row>
  </sheetData>
  <mergeCells count="22">
    <mergeCell ref="B1:P1"/>
    <mergeCell ref="B2:T4"/>
    <mergeCell ref="B7:B9"/>
    <mergeCell ref="C7:C9"/>
    <mergeCell ref="F7:F9"/>
    <mergeCell ref="H7:H8"/>
    <mergeCell ref="I7:I8"/>
    <mergeCell ref="B6:F6"/>
    <mergeCell ref="N6:V6"/>
    <mergeCell ref="H6:L6"/>
    <mergeCell ref="K7:L7"/>
    <mergeCell ref="N7:N8"/>
    <mergeCell ref="O7:O8"/>
    <mergeCell ref="P7:P8"/>
    <mergeCell ref="Q7:Q8"/>
    <mergeCell ref="S7:S8"/>
    <mergeCell ref="U2:V4"/>
    <mergeCell ref="D7:E8"/>
    <mergeCell ref="X12:Y13"/>
    <mergeCell ref="U7:U8"/>
    <mergeCell ref="T7:T8"/>
    <mergeCell ref="V7:V8"/>
  </mergeCells>
  <phoneticPr fontId="49" type="noConversion"/>
  <conditionalFormatting sqref="B10:C10 B11:F11 G10:G11 I8:M8 D186:E186 R8 M7:R7 B9:R9 H11:V11 B7:D7 F7:K7 B8:C8 F8:G8 N183:S186 G29:G32 D12:E12 N12:S50">
    <cfRule type="cellIs" dxfId="955" priority="2670" stopIfTrue="1" operator="equal">
      <formula>0</formula>
    </cfRule>
  </conditionalFormatting>
  <conditionalFormatting sqref="G14:G18">
    <cfRule type="cellIs" dxfId="954" priority="2014" stopIfTrue="1" operator="equal">
      <formula>0</formula>
    </cfRule>
  </conditionalFormatting>
  <conditionalFormatting sqref="R183:S186 O183:P186 O12:P50 R12:S50">
    <cfRule type="cellIs" dxfId="953" priority="1489" stopIfTrue="1" operator="equal">
      <formula>0</formula>
    </cfRule>
  </conditionalFormatting>
  <conditionalFormatting sqref="C12">
    <cfRule type="cellIs" dxfId="952" priority="2011" stopIfTrue="1" operator="equal">
      <formula>0</formula>
    </cfRule>
  </conditionalFormatting>
  <conditionalFormatting sqref="C12">
    <cfRule type="cellIs" dxfId="951" priority="2010" stopIfTrue="1" operator="equal">
      <formula>0</formula>
    </cfRule>
  </conditionalFormatting>
  <conditionalFormatting sqref="C12">
    <cfRule type="cellIs" dxfId="950" priority="2009" stopIfTrue="1" operator="equal">
      <formula>0</formula>
    </cfRule>
  </conditionalFormatting>
  <conditionalFormatting sqref="C12">
    <cfRule type="cellIs" dxfId="949" priority="2008" stopIfTrue="1" operator="equal">
      <formula>0</formula>
    </cfRule>
  </conditionalFormatting>
  <conditionalFormatting sqref="C12">
    <cfRule type="cellIs" dxfId="948" priority="2007" stopIfTrue="1" operator="equal">
      <formula>0</formula>
    </cfRule>
  </conditionalFormatting>
  <conditionalFormatting sqref="C12">
    <cfRule type="cellIs" dxfId="947" priority="2006" stopIfTrue="1" operator="equal">
      <formula>0</formula>
    </cfRule>
  </conditionalFormatting>
  <conditionalFormatting sqref="C12">
    <cfRule type="cellIs" dxfId="946" priority="2005" stopIfTrue="1" operator="equal">
      <formula>0</formula>
    </cfRule>
  </conditionalFormatting>
  <conditionalFormatting sqref="C12">
    <cfRule type="cellIs" dxfId="945" priority="2004" stopIfTrue="1" operator="equal">
      <formula>0</formula>
    </cfRule>
  </conditionalFormatting>
  <conditionalFormatting sqref="C12">
    <cfRule type="cellIs" dxfId="944" priority="2003" stopIfTrue="1" operator="equal">
      <formula>0</formula>
    </cfRule>
  </conditionalFormatting>
  <conditionalFormatting sqref="C186">
    <cfRule type="cellIs" dxfId="943" priority="1503" stopIfTrue="1" operator="equal">
      <formula>0</formula>
    </cfRule>
  </conditionalFormatting>
  <conditionalFormatting sqref="C186">
    <cfRule type="cellIs" dxfId="942" priority="1502" stopIfTrue="1" operator="equal">
      <formula>0</formula>
    </cfRule>
  </conditionalFormatting>
  <conditionalFormatting sqref="C186">
    <cfRule type="cellIs" dxfId="941" priority="1501" stopIfTrue="1" operator="equal">
      <formula>0</formula>
    </cfRule>
  </conditionalFormatting>
  <conditionalFormatting sqref="C186">
    <cfRule type="cellIs" dxfId="940" priority="1500" stopIfTrue="1" operator="equal">
      <formula>0</formula>
    </cfRule>
  </conditionalFormatting>
  <conditionalFormatting sqref="C186">
    <cfRule type="cellIs" dxfId="939" priority="1499" stopIfTrue="1" operator="equal">
      <formula>0</formula>
    </cfRule>
  </conditionalFormatting>
  <conditionalFormatting sqref="C186">
    <cfRule type="cellIs" dxfId="938" priority="1498" stopIfTrue="1" operator="equal">
      <formula>0</formula>
    </cfRule>
  </conditionalFormatting>
  <conditionalFormatting sqref="B186">
    <cfRule type="cellIs" dxfId="937" priority="1497" stopIfTrue="1" operator="equal">
      <formula>0</formula>
    </cfRule>
  </conditionalFormatting>
  <conditionalFormatting sqref="B186">
    <cfRule type="cellIs" dxfId="936" priority="1496" stopIfTrue="1" operator="equal">
      <formula>0</formula>
    </cfRule>
  </conditionalFormatting>
  <conditionalFormatting sqref="G19 G183:G186">
    <cfRule type="cellIs" dxfId="935" priority="1493" stopIfTrue="1" operator="equal">
      <formula>0</formula>
    </cfRule>
  </conditionalFormatting>
  <conditionalFormatting sqref="C186">
    <cfRule type="cellIs" dxfId="934" priority="1506" stopIfTrue="1" operator="equal">
      <formula>0</formula>
    </cfRule>
  </conditionalFormatting>
  <conditionalFormatting sqref="C186">
    <cfRule type="cellIs" dxfId="933" priority="1505" stopIfTrue="1" operator="equal">
      <formula>0</formula>
    </cfRule>
  </conditionalFormatting>
  <conditionalFormatting sqref="C186">
    <cfRule type="cellIs" dxfId="932" priority="1504" stopIfTrue="1" operator="equal">
      <formula>0</formula>
    </cfRule>
  </conditionalFormatting>
  <conditionalFormatting sqref="B12">
    <cfRule type="cellIs" dxfId="931" priority="1411" stopIfTrue="1" operator="equal">
      <formula>0</formula>
    </cfRule>
  </conditionalFormatting>
  <conditionalFormatting sqref="B12">
    <cfRule type="cellIs" dxfId="930" priority="1410" stopIfTrue="1" operator="equal">
      <formula>0</formula>
    </cfRule>
  </conditionalFormatting>
  <conditionalFormatting sqref="S9 S7">
    <cfRule type="cellIs" dxfId="929" priority="1396" stopIfTrue="1" operator="equal">
      <formula>0</formula>
    </cfRule>
  </conditionalFormatting>
  <conditionalFormatting sqref="F186">
    <cfRule type="cellIs" dxfId="928" priority="1492" stopIfTrue="1" operator="equal">
      <formula>0</formula>
    </cfRule>
  </conditionalFormatting>
  <conditionalFormatting sqref="F186">
    <cfRule type="cellIs" dxfId="927" priority="1491" stopIfTrue="1" operator="equal">
      <formula>0</formula>
    </cfRule>
  </conditionalFormatting>
  <conditionalFormatting sqref="G56">
    <cfRule type="cellIs" dxfId="926" priority="1290" stopIfTrue="1" operator="equal">
      <formula>0</formula>
    </cfRule>
  </conditionalFormatting>
  <conditionalFormatting sqref="N56:S60">
    <cfRule type="cellIs" dxfId="925" priority="1293" stopIfTrue="1" operator="equal">
      <formula>0</formula>
    </cfRule>
  </conditionalFormatting>
  <conditionalFormatting sqref="O56:P60 R56:S60">
    <cfRule type="cellIs" dxfId="924" priority="1292" stopIfTrue="1" operator="equal">
      <formula>0</formula>
    </cfRule>
  </conditionalFormatting>
  <conditionalFormatting sqref="G71">
    <cfRule type="cellIs" dxfId="923" priority="1115" stopIfTrue="1" operator="equal">
      <formula>0</formula>
    </cfRule>
  </conditionalFormatting>
  <conditionalFormatting sqref="O73:P77 R73:S77">
    <cfRule type="cellIs" dxfId="922" priority="1207" stopIfTrue="1" operator="equal">
      <formula>0</formula>
    </cfRule>
  </conditionalFormatting>
  <conditionalFormatting sqref="T7:V7 T9">
    <cfRule type="cellIs" dxfId="921" priority="1395" stopIfTrue="1" operator="equal">
      <formula>0</formula>
    </cfRule>
  </conditionalFormatting>
  <conditionalFormatting sqref="G53 G55">
    <cfRule type="cellIs" dxfId="920" priority="1307" stopIfTrue="1" operator="equal">
      <formula>0</formula>
    </cfRule>
  </conditionalFormatting>
  <conditionalFormatting sqref="T183:V186 T12:V177">
    <cfRule type="cellIs" dxfId="919" priority="1394" stopIfTrue="1" operator="equal">
      <formula>0</formula>
    </cfRule>
  </conditionalFormatting>
  <conditionalFormatting sqref="G72">
    <cfRule type="cellIs" dxfId="918" priority="1114" stopIfTrue="1" operator="equal">
      <formula>0</formula>
    </cfRule>
  </conditionalFormatting>
  <conditionalFormatting sqref="N51:S55">
    <cfRule type="cellIs" dxfId="917" priority="1310" stopIfTrue="1" operator="equal">
      <formula>0</formula>
    </cfRule>
  </conditionalFormatting>
  <conditionalFormatting sqref="O51:P55 R51:S55">
    <cfRule type="cellIs" dxfId="916" priority="1309" stopIfTrue="1" operator="equal">
      <formula>0</formula>
    </cfRule>
  </conditionalFormatting>
  <conditionalFormatting sqref="O61:P65 R61:S65">
    <cfRule type="cellIs" dxfId="915" priority="1275" stopIfTrue="1" operator="equal">
      <formula>0</formula>
    </cfRule>
  </conditionalFormatting>
  <conditionalFormatting sqref="N72:S72">
    <cfRule type="cellIs" dxfId="914" priority="1225" stopIfTrue="1" operator="equal">
      <formula>0</formula>
    </cfRule>
  </conditionalFormatting>
  <conditionalFormatting sqref="N67:S71">
    <cfRule type="cellIs" dxfId="913" priority="1242" stopIfTrue="1" operator="equal">
      <formula>0</formula>
    </cfRule>
  </conditionalFormatting>
  <conditionalFormatting sqref="O67:P71 R67:S71">
    <cfRule type="cellIs" dxfId="912" priority="1241" stopIfTrue="1" operator="equal">
      <formula>0</formula>
    </cfRule>
  </conditionalFormatting>
  <conditionalFormatting sqref="N61:S65">
    <cfRule type="cellIs" dxfId="911" priority="1276" stopIfTrue="1" operator="equal">
      <formula>0</formula>
    </cfRule>
  </conditionalFormatting>
  <conditionalFormatting sqref="T182:V182">
    <cfRule type="cellIs" dxfId="910" priority="1152" stopIfTrue="1" operator="equal">
      <formula>0</formula>
    </cfRule>
  </conditionalFormatting>
  <conditionalFormatting sqref="O78:P80 R78:S80">
    <cfRule type="cellIs" dxfId="909" priority="1187" stopIfTrue="1" operator="equal">
      <formula>0</formula>
    </cfRule>
  </conditionalFormatting>
  <conditionalFormatting sqref="N66:S66">
    <cfRule type="cellIs" dxfId="908" priority="1259" stopIfTrue="1" operator="equal">
      <formula>0</formula>
    </cfRule>
  </conditionalFormatting>
  <conditionalFormatting sqref="O66:P66 R66:S66">
    <cfRule type="cellIs" dxfId="907" priority="1258" stopIfTrue="1" operator="equal">
      <formula>0</formula>
    </cfRule>
  </conditionalFormatting>
  <conditionalFormatting sqref="G111:G113">
    <cfRule type="cellIs" dxfId="906" priority="959" stopIfTrue="1" operator="equal">
      <formula>0</formula>
    </cfRule>
  </conditionalFormatting>
  <conditionalFormatting sqref="O72:P72 R72:S72">
    <cfRule type="cellIs" dxfId="905" priority="1224" stopIfTrue="1" operator="equal">
      <formula>0</formula>
    </cfRule>
  </conditionalFormatting>
  <conditionalFormatting sqref="O96:P97 R96:S97">
    <cfRule type="cellIs" dxfId="904" priority="1051" stopIfTrue="1" operator="equal">
      <formula>0</formula>
    </cfRule>
  </conditionalFormatting>
  <conditionalFormatting sqref="G57:G58">
    <cfRule type="cellIs" dxfId="903" priority="1118" stopIfTrue="1" operator="equal">
      <formula>0</formula>
    </cfRule>
  </conditionalFormatting>
  <conditionalFormatting sqref="O84:P85 R84:S85 R182:S182 O182:P182">
    <cfRule type="cellIs" dxfId="902" priority="1153" stopIfTrue="1" operator="equal">
      <formula>0</formula>
    </cfRule>
  </conditionalFormatting>
  <conditionalFormatting sqref="N73:S77">
    <cfRule type="cellIs" dxfId="901" priority="1208" stopIfTrue="1" operator="equal">
      <formula>0</formula>
    </cfRule>
  </conditionalFormatting>
  <conditionalFormatting sqref="O114:P114 R114:S114">
    <cfRule type="cellIs" dxfId="900" priority="946" stopIfTrue="1" operator="equal">
      <formula>0</formula>
    </cfRule>
  </conditionalFormatting>
  <conditionalFormatting sqref="N78:S80">
    <cfRule type="cellIs" dxfId="899" priority="1188" stopIfTrue="1" operator="equal">
      <formula>0</formula>
    </cfRule>
  </conditionalFormatting>
  <conditionalFormatting sqref="G78:G80">
    <cfRule type="cellIs" dxfId="898" priority="1185" stopIfTrue="1" operator="equal">
      <formula>0</formula>
    </cfRule>
  </conditionalFormatting>
  <conditionalFormatting sqref="O91:P93 R91:S93">
    <cfRule type="cellIs" dxfId="897" priority="1081" stopIfTrue="1" operator="equal">
      <formula>0</formula>
    </cfRule>
  </conditionalFormatting>
  <conditionalFormatting sqref="N91:S93">
    <cfRule type="cellIs" dxfId="896" priority="1082" stopIfTrue="1" operator="equal">
      <formula>0</formula>
    </cfRule>
  </conditionalFormatting>
  <conditionalFormatting sqref="N81:S83">
    <cfRule type="cellIs" dxfId="895" priority="1171" stopIfTrue="1" operator="equal">
      <formula>0</formula>
    </cfRule>
  </conditionalFormatting>
  <conditionalFormatting sqref="O81:P83 R81:S83">
    <cfRule type="cellIs" dxfId="894" priority="1170" stopIfTrue="1" operator="equal">
      <formula>0</formula>
    </cfRule>
  </conditionalFormatting>
  <conditionalFormatting sqref="G81 G83">
    <cfRule type="cellIs" dxfId="893" priority="1168" stopIfTrue="1" operator="equal">
      <formula>0</formula>
    </cfRule>
  </conditionalFormatting>
  <conditionalFormatting sqref="N84:S85 N182:S182">
    <cfRule type="cellIs" dxfId="892" priority="1154" stopIfTrue="1" operator="equal">
      <formula>0</formula>
    </cfRule>
  </conditionalFormatting>
  <conditionalFormatting sqref="G84:G85 G182">
    <cfRule type="cellIs" dxfId="891" priority="1151" stopIfTrue="1" operator="equal">
      <formula>0</formula>
    </cfRule>
  </conditionalFormatting>
  <conditionalFormatting sqref="N104:S105">
    <cfRule type="cellIs" dxfId="890" priority="1007" stopIfTrue="1" operator="equal">
      <formula>0</formula>
    </cfRule>
  </conditionalFormatting>
  <conditionalFormatting sqref="O104:P105 R104:S105">
    <cfRule type="cellIs" dxfId="889" priority="1006" stopIfTrue="1" operator="equal">
      <formula>0</formula>
    </cfRule>
  </conditionalFormatting>
  <conditionalFormatting sqref="G106:G107">
    <cfRule type="cellIs" dxfId="888" priority="989" stopIfTrue="1" operator="equal">
      <formula>0</formula>
    </cfRule>
  </conditionalFormatting>
  <conditionalFormatting sqref="N86:S87">
    <cfRule type="cellIs" dxfId="887" priority="1112" stopIfTrue="1" operator="equal">
      <formula>0</formula>
    </cfRule>
  </conditionalFormatting>
  <conditionalFormatting sqref="O86:P87 R86:S87">
    <cfRule type="cellIs" dxfId="886" priority="1111" stopIfTrue="1" operator="equal">
      <formula>0</formula>
    </cfRule>
  </conditionalFormatting>
  <conditionalFormatting sqref="N88:S90">
    <cfRule type="cellIs" dxfId="885" priority="1097" stopIfTrue="1" operator="equal">
      <formula>0</formula>
    </cfRule>
  </conditionalFormatting>
  <conditionalFormatting sqref="O88:P90 R88:S90">
    <cfRule type="cellIs" dxfId="884" priority="1096" stopIfTrue="1" operator="equal">
      <formula>0</formula>
    </cfRule>
  </conditionalFormatting>
  <conditionalFormatting sqref="G88">
    <cfRule type="cellIs" dxfId="883" priority="1094" stopIfTrue="1" operator="equal">
      <formula>0</formula>
    </cfRule>
  </conditionalFormatting>
  <conditionalFormatting sqref="G86:G87">
    <cfRule type="cellIs" dxfId="882" priority="1109" stopIfTrue="1" operator="equal">
      <formula>0</formula>
    </cfRule>
  </conditionalFormatting>
  <conditionalFormatting sqref="N94:S95">
    <cfRule type="cellIs" dxfId="881" priority="1067" stopIfTrue="1" operator="equal">
      <formula>0</formula>
    </cfRule>
  </conditionalFormatting>
  <conditionalFormatting sqref="O94:P95 R94:S95">
    <cfRule type="cellIs" dxfId="880" priority="1066" stopIfTrue="1" operator="equal">
      <formula>0</formula>
    </cfRule>
  </conditionalFormatting>
  <conditionalFormatting sqref="O98:P100 R98:S100">
    <cfRule type="cellIs" dxfId="879" priority="1036" stopIfTrue="1" operator="equal">
      <formula>0</formula>
    </cfRule>
  </conditionalFormatting>
  <conditionalFormatting sqref="G115:G117">
    <cfRule type="cellIs" dxfId="878" priority="920" stopIfTrue="1" operator="equal">
      <formula>0</formula>
    </cfRule>
  </conditionalFormatting>
  <conditionalFormatting sqref="N96:S97">
    <cfRule type="cellIs" dxfId="877" priority="1052" stopIfTrue="1" operator="equal">
      <formula>0</formula>
    </cfRule>
  </conditionalFormatting>
  <conditionalFormatting sqref="N98:S100">
    <cfRule type="cellIs" dxfId="876" priority="1037" stopIfTrue="1" operator="equal">
      <formula>0</formula>
    </cfRule>
  </conditionalFormatting>
  <conditionalFormatting sqref="N111:S113">
    <cfRule type="cellIs" dxfId="875" priority="962" stopIfTrue="1" operator="equal">
      <formula>0</formula>
    </cfRule>
  </conditionalFormatting>
  <conditionalFormatting sqref="O111:P113 R111:S113">
    <cfRule type="cellIs" dxfId="874" priority="961" stopIfTrue="1" operator="equal">
      <formula>0</formula>
    </cfRule>
  </conditionalFormatting>
  <conditionalFormatting sqref="N101:S103">
    <cfRule type="cellIs" dxfId="873" priority="1022" stopIfTrue="1" operator="equal">
      <formula>0</formula>
    </cfRule>
  </conditionalFormatting>
  <conditionalFormatting sqref="O101:P103 R101:S103">
    <cfRule type="cellIs" dxfId="872" priority="1021" stopIfTrue="1" operator="equal">
      <formula>0</formula>
    </cfRule>
  </conditionalFormatting>
  <conditionalFormatting sqref="G101:G103">
    <cfRule type="cellIs" dxfId="871" priority="1019" stopIfTrue="1" operator="equal">
      <formula>0</formula>
    </cfRule>
  </conditionalFormatting>
  <conditionalFormatting sqref="G104:G105">
    <cfRule type="cellIs" dxfId="870" priority="1004" stopIfTrue="1" operator="equal">
      <formula>0</formula>
    </cfRule>
  </conditionalFormatting>
  <conditionalFormatting sqref="G129:G130">
    <cfRule type="cellIs" dxfId="869" priority="830" stopIfTrue="1" operator="equal">
      <formula>0</formula>
    </cfRule>
  </conditionalFormatting>
  <conditionalFormatting sqref="N106:S107">
    <cfRule type="cellIs" dxfId="868" priority="992" stopIfTrue="1" operator="equal">
      <formula>0</formula>
    </cfRule>
  </conditionalFormatting>
  <conditionalFormatting sqref="O106:P107 R106:S107">
    <cfRule type="cellIs" dxfId="867" priority="991" stopIfTrue="1" operator="equal">
      <formula>0</formula>
    </cfRule>
  </conditionalFormatting>
  <conditionalFormatting sqref="N125:S127">
    <cfRule type="cellIs" dxfId="866" priority="863" stopIfTrue="1" operator="equal">
      <formula>0</formula>
    </cfRule>
  </conditionalFormatting>
  <conditionalFormatting sqref="N108:S110">
    <cfRule type="cellIs" dxfId="865" priority="977" stopIfTrue="1" operator="equal">
      <formula>0</formula>
    </cfRule>
  </conditionalFormatting>
  <conditionalFormatting sqref="O108:P110 R108:S110">
    <cfRule type="cellIs" dxfId="864" priority="976" stopIfTrue="1" operator="equal">
      <formula>0</formula>
    </cfRule>
  </conditionalFormatting>
  <conditionalFormatting sqref="G108:G110">
    <cfRule type="cellIs" dxfId="863" priority="974" stopIfTrue="1" operator="equal">
      <formula>0</formula>
    </cfRule>
  </conditionalFormatting>
  <conditionalFormatting sqref="O133:P134 R133:S134">
    <cfRule type="cellIs" dxfId="862" priority="802" stopIfTrue="1" operator="equal">
      <formula>0</formula>
    </cfRule>
  </conditionalFormatting>
  <conditionalFormatting sqref="O131:P132 R131:S132">
    <cfRule type="cellIs" dxfId="861" priority="817" stopIfTrue="1" operator="equal">
      <formula>0</formula>
    </cfRule>
  </conditionalFormatting>
  <conditionalFormatting sqref="O125:P127 R125:S127">
    <cfRule type="cellIs" dxfId="860" priority="862" stopIfTrue="1" operator="equal">
      <formula>0</formula>
    </cfRule>
  </conditionalFormatting>
  <conditionalFormatting sqref="N135:S137">
    <cfRule type="cellIs" dxfId="859" priority="788" stopIfTrue="1" operator="equal">
      <formula>0</formula>
    </cfRule>
  </conditionalFormatting>
  <conditionalFormatting sqref="O135:P137 R135:S137">
    <cfRule type="cellIs" dxfId="858" priority="787" stopIfTrue="1" operator="equal">
      <formula>0</formula>
    </cfRule>
  </conditionalFormatting>
  <conditionalFormatting sqref="N114:S114">
    <cfRule type="cellIs" dxfId="857" priority="947" stopIfTrue="1" operator="equal">
      <formula>0</formula>
    </cfRule>
  </conditionalFormatting>
  <conditionalFormatting sqref="G114">
    <cfRule type="cellIs" dxfId="856" priority="944" stopIfTrue="1" operator="equal">
      <formula>0</formula>
    </cfRule>
  </conditionalFormatting>
  <conditionalFormatting sqref="O138:P140 R138:S140">
    <cfRule type="cellIs" dxfId="855" priority="772" stopIfTrue="1" operator="equal">
      <formula>0</formula>
    </cfRule>
  </conditionalFormatting>
  <conditionalFormatting sqref="G100">
    <cfRule type="cellIs" dxfId="854" priority="925" stopIfTrue="1" operator="equal">
      <formula>0</formula>
    </cfRule>
  </conditionalFormatting>
  <conditionalFormatting sqref="N118:S119">
    <cfRule type="cellIs" dxfId="853" priority="908" stopIfTrue="1" operator="equal">
      <formula>0</formula>
    </cfRule>
  </conditionalFormatting>
  <conditionalFormatting sqref="O118:P119 R118:S119">
    <cfRule type="cellIs" dxfId="852" priority="907" stopIfTrue="1" operator="equal">
      <formula>0</formula>
    </cfRule>
  </conditionalFormatting>
  <conditionalFormatting sqref="G120:G121">
    <cfRule type="cellIs" dxfId="851" priority="890" stopIfTrue="1" operator="equal">
      <formula>0</formula>
    </cfRule>
  </conditionalFormatting>
  <conditionalFormatting sqref="N145:S146">
    <cfRule type="cellIs" dxfId="850" priority="728" stopIfTrue="1" operator="equal">
      <formula>0</formula>
    </cfRule>
  </conditionalFormatting>
  <conditionalFormatting sqref="N115:S117">
    <cfRule type="cellIs" dxfId="849" priority="923" stopIfTrue="1" operator="equal">
      <formula>0</formula>
    </cfRule>
  </conditionalFormatting>
  <conditionalFormatting sqref="O115:P117 R115:S117">
    <cfRule type="cellIs" dxfId="848" priority="922" stopIfTrue="1" operator="equal">
      <formula>0</formula>
    </cfRule>
  </conditionalFormatting>
  <conditionalFormatting sqref="G118:G119">
    <cfRule type="cellIs" dxfId="847" priority="905" stopIfTrue="1" operator="equal">
      <formula>0</formula>
    </cfRule>
  </conditionalFormatting>
  <conditionalFormatting sqref="N120:S121">
    <cfRule type="cellIs" dxfId="846" priority="893" stopIfTrue="1" operator="equal">
      <formula>0</formula>
    </cfRule>
  </conditionalFormatting>
  <conditionalFormatting sqref="O120:P121 R120:S121">
    <cfRule type="cellIs" dxfId="845" priority="892" stopIfTrue="1" operator="equal">
      <formula>0</formula>
    </cfRule>
  </conditionalFormatting>
  <conditionalFormatting sqref="N122:S124">
    <cfRule type="cellIs" dxfId="844" priority="878" stopIfTrue="1" operator="equal">
      <formula>0</formula>
    </cfRule>
  </conditionalFormatting>
  <conditionalFormatting sqref="O122:P124 R122:S124">
    <cfRule type="cellIs" dxfId="843" priority="877" stopIfTrue="1" operator="equal">
      <formula>0</formula>
    </cfRule>
  </conditionalFormatting>
  <conditionalFormatting sqref="G122:G124">
    <cfRule type="cellIs" dxfId="842" priority="875" stopIfTrue="1" operator="equal">
      <formula>0</formula>
    </cfRule>
  </conditionalFormatting>
  <conditionalFormatting sqref="G125:G127">
    <cfRule type="cellIs" dxfId="841" priority="860" stopIfTrue="1" operator="equal">
      <formula>0</formula>
    </cfRule>
  </conditionalFormatting>
  <conditionalFormatting sqref="N128:S128">
    <cfRule type="cellIs" dxfId="840" priority="848" stopIfTrue="1" operator="equal">
      <formula>0</formula>
    </cfRule>
  </conditionalFormatting>
  <conditionalFormatting sqref="O128:P128 R128:S128">
    <cfRule type="cellIs" dxfId="839" priority="847" stopIfTrue="1" operator="equal">
      <formula>0</formula>
    </cfRule>
  </conditionalFormatting>
  <conditionalFormatting sqref="G128">
    <cfRule type="cellIs" dxfId="838" priority="845" stopIfTrue="1" operator="equal">
      <formula>0</formula>
    </cfRule>
  </conditionalFormatting>
  <conditionalFormatting sqref="G138">
    <cfRule type="cellIs" dxfId="837" priority="770" stopIfTrue="1" operator="equal">
      <formula>0</formula>
    </cfRule>
  </conditionalFormatting>
  <conditionalFormatting sqref="N131:S132">
    <cfRule type="cellIs" dxfId="836" priority="818" stopIfTrue="1" operator="equal">
      <formula>0</formula>
    </cfRule>
  </conditionalFormatting>
  <conditionalFormatting sqref="O141:P141 R141:S141">
    <cfRule type="cellIs" dxfId="835" priority="757" stopIfTrue="1" operator="equal">
      <formula>0</formula>
    </cfRule>
  </conditionalFormatting>
  <conditionalFormatting sqref="G133:G134">
    <cfRule type="cellIs" dxfId="834" priority="800" stopIfTrue="1" operator="equal">
      <formula>0</formula>
    </cfRule>
  </conditionalFormatting>
  <conditionalFormatting sqref="O162:P164 R162:S164">
    <cfRule type="cellIs" dxfId="833" priority="616" stopIfTrue="1" operator="equal">
      <formula>0</formula>
    </cfRule>
  </conditionalFormatting>
  <conditionalFormatting sqref="N138:S140">
    <cfRule type="cellIs" dxfId="832" priority="773" stopIfTrue="1" operator="equal">
      <formula>0</formula>
    </cfRule>
  </conditionalFormatting>
  <conditionalFormatting sqref="O147:P148 R147:S148">
    <cfRule type="cellIs" dxfId="831" priority="712" stopIfTrue="1" operator="equal">
      <formula>0</formula>
    </cfRule>
  </conditionalFormatting>
  <conditionalFormatting sqref="N129:S130">
    <cfRule type="cellIs" dxfId="830" priority="833" stopIfTrue="1" operator="equal">
      <formula>0</formula>
    </cfRule>
  </conditionalFormatting>
  <conditionalFormatting sqref="O129:P130 R129:S130">
    <cfRule type="cellIs" dxfId="829" priority="832" stopIfTrue="1" operator="equal">
      <formula>0</formula>
    </cfRule>
  </conditionalFormatting>
  <conditionalFormatting sqref="N162:S164">
    <cfRule type="cellIs" dxfId="828" priority="617" stopIfTrue="1" operator="equal">
      <formula>0</formula>
    </cfRule>
  </conditionalFormatting>
  <conditionalFormatting sqref="G131:G132">
    <cfRule type="cellIs" dxfId="827" priority="815" stopIfTrue="1" operator="equal">
      <formula>0</formula>
    </cfRule>
  </conditionalFormatting>
  <conditionalFormatting sqref="N133:S134">
    <cfRule type="cellIs" dxfId="826" priority="803" stopIfTrue="1" operator="equal">
      <formula>0</formula>
    </cfRule>
  </conditionalFormatting>
  <conditionalFormatting sqref="O142:P144 R142:S144">
    <cfRule type="cellIs" dxfId="825" priority="742" stopIfTrue="1" operator="equal">
      <formula>0</formula>
    </cfRule>
  </conditionalFormatting>
  <conditionalFormatting sqref="N152:S154">
    <cfRule type="cellIs" dxfId="824" priority="683" stopIfTrue="1" operator="equal">
      <formula>0</formula>
    </cfRule>
  </conditionalFormatting>
  <conditionalFormatting sqref="O145:P146 R145:S146">
    <cfRule type="cellIs" dxfId="823" priority="727" stopIfTrue="1" operator="equal">
      <formula>0</formula>
    </cfRule>
  </conditionalFormatting>
  <conditionalFormatting sqref="G135:G137">
    <cfRule type="cellIs" dxfId="822" priority="785" stopIfTrue="1" operator="equal">
      <formula>0</formula>
    </cfRule>
  </conditionalFormatting>
  <conditionalFormatting sqref="O152:P154 R152:S154">
    <cfRule type="cellIs" dxfId="821" priority="682" stopIfTrue="1" operator="equal">
      <formula>0</formula>
    </cfRule>
  </conditionalFormatting>
  <conditionalFormatting sqref="N141:S141">
    <cfRule type="cellIs" dxfId="820" priority="758" stopIfTrue="1" operator="equal">
      <formula>0</formula>
    </cfRule>
  </conditionalFormatting>
  <conditionalFormatting sqref="O159:P161 R159:S161">
    <cfRule type="cellIs" dxfId="819" priority="631" stopIfTrue="1" operator="equal">
      <formula>0</formula>
    </cfRule>
  </conditionalFormatting>
  <conditionalFormatting sqref="N142:S144">
    <cfRule type="cellIs" dxfId="818" priority="743" stopIfTrue="1" operator="equal">
      <formula>0</formula>
    </cfRule>
  </conditionalFormatting>
  <conditionalFormatting sqref="N147:S148">
    <cfRule type="cellIs" dxfId="817" priority="713" stopIfTrue="1" operator="equal">
      <formula>0</formula>
    </cfRule>
  </conditionalFormatting>
  <conditionalFormatting sqref="N149:S151">
    <cfRule type="cellIs" dxfId="816" priority="698" stopIfTrue="1" operator="equal">
      <formula>0</formula>
    </cfRule>
  </conditionalFormatting>
  <conditionalFormatting sqref="O149:P151 R149:S151">
    <cfRule type="cellIs" dxfId="815" priority="697" stopIfTrue="1" operator="equal">
      <formula>0</formula>
    </cfRule>
  </conditionalFormatting>
  <conditionalFormatting sqref="N159:S161">
    <cfRule type="cellIs" dxfId="814" priority="632" stopIfTrue="1" operator="equal">
      <formula>0</formula>
    </cfRule>
  </conditionalFormatting>
  <conditionalFormatting sqref="N155:S156">
    <cfRule type="cellIs" dxfId="813" priority="662" stopIfTrue="1" operator="equal">
      <formula>0</formula>
    </cfRule>
  </conditionalFormatting>
  <conditionalFormatting sqref="O155:P156 R155:S156">
    <cfRule type="cellIs" dxfId="812" priority="661" stopIfTrue="1" operator="equal">
      <formula>0</formula>
    </cfRule>
  </conditionalFormatting>
  <conditionalFormatting sqref="N157:S158">
    <cfRule type="cellIs" dxfId="811" priority="647" stopIfTrue="1" operator="equal">
      <formula>0</formula>
    </cfRule>
  </conditionalFormatting>
  <conditionalFormatting sqref="O157:P158 R157:S158">
    <cfRule type="cellIs" dxfId="810" priority="646" stopIfTrue="1" operator="equal">
      <formula>0</formula>
    </cfRule>
  </conditionalFormatting>
  <conditionalFormatting sqref="N179:S181">
    <cfRule type="cellIs" dxfId="809" priority="512" stopIfTrue="1" operator="equal">
      <formula>0</formula>
    </cfRule>
  </conditionalFormatting>
  <conditionalFormatting sqref="O179:P181 R179:S181">
    <cfRule type="cellIs" dxfId="808" priority="511" stopIfTrue="1" operator="equal">
      <formula>0</formula>
    </cfRule>
  </conditionalFormatting>
  <conditionalFormatting sqref="N165:S166">
    <cfRule type="cellIs" dxfId="807" priority="602" stopIfTrue="1" operator="equal">
      <formula>0</formula>
    </cfRule>
  </conditionalFormatting>
  <conditionalFormatting sqref="O167:P168 R167:S168">
    <cfRule type="cellIs" dxfId="806" priority="586" stopIfTrue="1" operator="equal">
      <formula>0</formula>
    </cfRule>
  </conditionalFormatting>
  <conditionalFormatting sqref="N172:S174">
    <cfRule type="cellIs" dxfId="805" priority="557" stopIfTrue="1" operator="equal">
      <formula>0</formula>
    </cfRule>
  </conditionalFormatting>
  <conditionalFormatting sqref="O165:P166 R165:S166">
    <cfRule type="cellIs" dxfId="804" priority="601" stopIfTrue="1" operator="equal">
      <formula>0</formula>
    </cfRule>
  </conditionalFormatting>
  <conditionalFormatting sqref="O172:P174 R172:S174">
    <cfRule type="cellIs" dxfId="803" priority="556" stopIfTrue="1" operator="equal">
      <formula>0</formula>
    </cfRule>
  </conditionalFormatting>
  <conditionalFormatting sqref="N167:S168">
    <cfRule type="cellIs" dxfId="802" priority="587" stopIfTrue="1" operator="equal">
      <formula>0</formula>
    </cfRule>
  </conditionalFormatting>
  <conditionalFormatting sqref="N169:S171">
    <cfRule type="cellIs" dxfId="801" priority="572" stopIfTrue="1" operator="equal">
      <formula>0</formula>
    </cfRule>
  </conditionalFormatting>
  <conditionalFormatting sqref="O169:P171 R169:S171">
    <cfRule type="cellIs" dxfId="800" priority="571" stopIfTrue="1" operator="equal">
      <formula>0</formula>
    </cfRule>
  </conditionalFormatting>
  <conditionalFormatting sqref="N175:S176">
    <cfRule type="cellIs" dxfId="799" priority="542" stopIfTrue="1" operator="equal">
      <formula>0</formula>
    </cfRule>
  </conditionalFormatting>
  <conditionalFormatting sqref="G176">
    <cfRule type="cellIs" dxfId="798" priority="539" stopIfTrue="1" operator="equal">
      <formula>0</formula>
    </cfRule>
  </conditionalFormatting>
  <conditionalFormatting sqref="O175:P176 R175:S176">
    <cfRule type="cellIs" dxfId="797" priority="541" stopIfTrue="1" operator="equal">
      <formula>0</formula>
    </cfRule>
  </conditionalFormatting>
  <conditionalFormatting sqref="T178:V178">
    <cfRule type="cellIs" dxfId="796" priority="525" stopIfTrue="1" operator="equal">
      <formula>0</formula>
    </cfRule>
  </conditionalFormatting>
  <conditionalFormatting sqref="G177:G178">
    <cfRule type="cellIs" dxfId="795" priority="524" stopIfTrue="1" operator="equal">
      <formula>0</formula>
    </cfRule>
  </conditionalFormatting>
  <conditionalFormatting sqref="N177:S178">
    <cfRule type="cellIs" dxfId="794" priority="527" stopIfTrue="1" operator="equal">
      <formula>0</formula>
    </cfRule>
  </conditionalFormatting>
  <conditionalFormatting sqref="O177:P178 R177:S178">
    <cfRule type="cellIs" dxfId="793" priority="526" stopIfTrue="1" operator="equal">
      <formula>0</formula>
    </cfRule>
  </conditionalFormatting>
  <conditionalFormatting sqref="T179:V181">
    <cfRule type="cellIs" dxfId="792" priority="510" stopIfTrue="1" operator="equal">
      <formula>0</formula>
    </cfRule>
  </conditionalFormatting>
  <conditionalFormatting sqref="G179:G181">
    <cfRule type="cellIs" dxfId="791" priority="509" stopIfTrue="1" operator="equal">
      <formula>0</formula>
    </cfRule>
  </conditionalFormatting>
  <conditionalFormatting sqref="G172">
    <cfRule type="cellIs" dxfId="790" priority="251" stopIfTrue="1" operator="equal">
      <formula>0</formula>
    </cfRule>
  </conditionalFormatting>
  <conditionalFormatting sqref="G173:G175">
    <cfRule type="cellIs" dxfId="789" priority="250" stopIfTrue="1" operator="equal">
      <formula>0</formula>
    </cfRule>
  </conditionalFormatting>
  <conditionalFormatting sqref="G76">
    <cfRule type="cellIs" dxfId="788" priority="151" stopIfTrue="1" operator="equal">
      <formula>0</formula>
    </cfRule>
  </conditionalFormatting>
  <conditionalFormatting sqref="G77">
    <cfRule type="cellIs" dxfId="787" priority="150" stopIfTrue="1" operator="equal">
      <formula>0</formula>
    </cfRule>
  </conditionalFormatting>
  <conditionalFormatting sqref="G74">
    <cfRule type="cellIs" dxfId="786" priority="148" stopIfTrue="1" operator="equal">
      <formula>0</formula>
    </cfRule>
  </conditionalFormatting>
  <conditionalFormatting sqref="G65:G67">
    <cfRule type="cellIs" dxfId="785" priority="154" stopIfTrue="1" operator="equal">
      <formula>0</formula>
    </cfRule>
  </conditionalFormatting>
  <conditionalFormatting sqref="G54">
    <cfRule type="cellIs" dxfId="784" priority="159" stopIfTrue="1" operator="equal">
      <formula>0</formula>
    </cfRule>
  </conditionalFormatting>
  <conditionalFormatting sqref="G75">
    <cfRule type="cellIs" dxfId="783" priority="147" stopIfTrue="1" operator="equal">
      <formula>0</formula>
    </cfRule>
  </conditionalFormatting>
  <conditionalFormatting sqref="G89:G91">
    <cfRule type="cellIs" dxfId="782" priority="146" stopIfTrue="1" operator="equal">
      <formula>0</formula>
    </cfRule>
  </conditionalFormatting>
  <conditionalFormatting sqref="G92:G94">
    <cfRule type="cellIs" dxfId="781" priority="145" stopIfTrue="1" operator="equal">
      <formula>0</formula>
    </cfRule>
  </conditionalFormatting>
  <conditionalFormatting sqref="G59:G61">
    <cfRule type="cellIs" dxfId="780" priority="219" stopIfTrue="1" operator="equal">
      <formula>0</formula>
    </cfRule>
  </conditionalFormatting>
  <conditionalFormatting sqref="G70">
    <cfRule type="cellIs" dxfId="779" priority="212" stopIfTrue="1" operator="equal">
      <formula>0</formula>
    </cfRule>
  </conditionalFormatting>
  <conditionalFormatting sqref="G68">
    <cfRule type="cellIs" dxfId="778" priority="214" stopIfTrue="1" operator="equal">
      <formula>0</formula>
    </cfRule>
  </conditionalFormatting>
  <conditionalFormatting sqref="G69">
    <cfRule type="cellIs" dxfId="777" priority="213" stopIfTrue="1" operator="equal">
      <formula>0</formula>
    </cfRule>
  </conditionalFormatting>
  <conditionalFormatting sqref="G139:G140">
    <cfRule type="cellIs" dxfId="776" priority="205" stopIfTrue="1" operator="equal">
      <formula>0</formula>
    </cfRule>
  </conditionalFormatting>
  <conditionalFormatting sqref="G141:G142">
    <cfRule type="cellIs" dxfId="775" priority="204" stopIfTrue="1" operator="equal">
      <formula>0</formula>
    </cfRule>
  </conditionalFormatting>
  <conditionalFormatting sqref="G95:G96">
    <cfRule type="cellIs" dxfId="774" priority="144" stopIfTrue="1" operator="equal">
      <formula>0</formula>
    </cfRule>
  </conditionalFormatting>
  <conditionalFormatting sqref="G28">
    <cfRule type="cellIs" dxfId="773" priority="177" stopIfTrue="1" operator="equal">
      <formula>0</formula>
    </cfRule>
  </conditionalFormatting>
  <conditionalFormatting sqref="G63:G64">
    <cfRule type="cellIs" dxfId="772" priority="155" stopIfTrue="1" operator="equal">
      <formula>0</formula>
    </cfRule>
  </conditionalFormatting>
  <conditionalFormatting sqref="G62">
    <cfRule type="cellIs" dxfId="771" priority="156" stopIfTrue="1" operator="equal">
      <formula>0</formula>
    </cfRule>
  </conditionalFormatting>
  <conditionalFormatting sqref="G73">
    <cfRule type="cellIs" dxfId="770" priority="149" stopIfTrue="1" operator="equal">
      <formula>0</formula>
    </cfRule>
  </conditionalFormatting>
  <conditionalFormatting sqref="G148">
    <cfRule type="cellIs" dxfId="769" priority="130" stopIfTrue="1" operator="equal">
      <formula>0</formula>
    </cfRule>
  </conditionalFormatting>
  <conditionalFormatting sqref="G99">
    <cfRule type="cellIs" dxfId="768" priority="141" stopIfTrue="1" operator="equal">
      <formula>0</formula>
    </cfRule>
  </conditionalFormatting>
  <conditionalFormatting sqref="G97:G98">
    <cfRule type="cellIs" dxfId="767" priority="142" stopIfTrue="1" operator="equal">
      <formula>0</formula>
    </cfRule>
  </conditionalFormatting>
  <conditionalFormatting sqref="G152">
    <cfRule type="cellIs" dxfId="766" priority="125" stopIfTrue="1" operator="equal">
      <formula>0</formula>
    </cfRule>
  </conditionalFormatting>
  <conditionalFormatting sqref="G153">
    <cfRule type="cellIs" dxfId="765" priority="123" stopIfTrue="1" operator="equal">
      <formula>0</formula>
    </cfRule>
  </conditionalFormatting>
  <conditionalFormatting sqref="G154">
    <cfRule type="cellIs" dxfId="764" priority="122" stopIfTrue="1" operator="equal">
      <formula>0</formula>
    </cfRule>
  </conditionalFormatting>
  <conditionalFormatting sqref="G143">
    <cfRule type="cellIs" dxfId="763" priority="134" stopIfTrue="1" operator="equal">
      <formula>0</formula>
    </cfRule>
  </conditionalFormatting>
  <conditionalFormatting sqref="G156:G157">
    <cfRule type="cellIs" dxfId="762" priority="120" stopIfTrue="1" operator="equal">
      <formula>0</formula>
    </cfRule>
  </conditionalFormatting>
  <conditionalFormatting sqref="G144">
    <cfRule type="cellIs" dxfId="761" priority="132" stopIfTrue="1" operator="equal">
      <formula>0</formula>
    </cfRule>
  </conditionalFormatting>
  <conditionalFormatting sqref="G145:G147">
    <cfRule type="cellIs" dxfId="760" priority="131" stopIfTrue="1" operator="equal">
      <formula>0</formula>
    </cfRule>
  </conditionalFormatting>
  <conditionalFormatting sqref="G149:G150">
    <cfRule type="cellIs" dxfId="759" priority="129" stopIfTrue="1" operator="equal">
      <formula>0</formula>
    </cfRule>
  </conditionalFormatting>
  <conditionalFormatting sqref="G151">
    <cfRule type="cellIs" dxfId="758" priority="128" stopIfTrue="1" operator="equal">
      <formula>0</formula>
    </cfRule>
  </conditionalFormatting>
  <conditionalFormatting sqref="G162:G163">
    <cfRule type="cellIs" dxfId="757" priority="114" stopIfTrue="1" operator="equal">
      <formula>0</formula>
    </cfRule>
  </conditionalFormatting>
  <conditionalFormatting sqref="G164:G166">
    <cfRule type="cellIs" dxfId="756" priority="113" stopIfTrue="1" operator="equal">
      <formula>0</formula>
    </cfRule>
  </conditionalFormatting>
  <conditionalFormatting sqref="G155">
    <cfRule type="cellIs" dxfId="755" priority="121" stopIfTrue="1" operator="equal">
      <formula>0</formula>
    </cfRule>
  </conditionalFormatting>
  <conditionalFormatting sqref="G158">
    <cfRule type="cellIs" dxfId="754" priority="119" stopIfTrue="1" operator="equal">
      <formula>0</formula>
    </cfRule>
  </conditionalFormatting>
  <conditionalFormatting sqref="B179:B185">
    <cfRule type="cellIs" dxfId="753" priority="105" stopIfTrue="1" operator="equal">
      <formula>0</formula>
    </cfRule>
  </conditionalFormatting>
  <conditionalFormatting sqref="G159:G160">
    <cfRule type="cellIs" dxfId="752" priority="117" stopIfTrue="1" operator="equal">
      <formula>0</formula>
    </cfRule>
  </conditionalFormatting>
  <conditionalFormatting sqref="C179:C185">
    <cfRule type="cellIs" dxfId="751" priority="103" stopIfTrue="1" operator="equal">
      <formula>0</formula>
    </cfRule>
  </conditionalFormatting>
  <conditionalFormatting sqref="G161">
    <cfRule type="cellIs" dxfId="750" priority="115" stopIfTrue="1" operator="equal">
      <formula>0</formula>
    </cfRule>
  </conditionalFormatting>
  <conditionalFormatting sqref="C179:C185">
    <cfRule type="cellIs" dxfId="749" priority="99" stopIfTrue="1" operator="equal">
      <formula>0</formula>
    </cfRule>
  </conditionalFormatting>
  <conditionalFormatting sqref="C179:C185">
    <cfRule type="cellIs" dxfId="748" priority="98" stopIfTrue="1" operator="equal">
      <formula>0</formula>
    </cfRule>
  </conditionalFormatting>
  <conditionalFormatting sqref="G167">
    <cfRule type="cellIs" dxfId="747" priority="110" stopIfTrue="1" operator="equal">
      <formula>0</formula>
    </cfRule>
  </conditionalFormatting>
  <conditionalFormatting sqref="G168:G170">
    <cfRule type="cellIs" dxfId="746" priority="109" stopIfTrue="1" operator="equal">
      <formula>0</formula>
    </cfRule>
  </conditionalFormatting>
  <conditionalFormatting sqref="G171">
    <cfRule type="cellIs" dxfId="745" priority="108" stopIfTrue="1" operator="equal">
      <formula>0</formula>
    </cfRule>
  </conditionalFormatting>
  <conditionalFormatting sqref="D179:D185">
    <cfRule type="cellIs" dxfId="744" priority="94" stopIfTrue="1" operator="equal">
      <formula>0</formula>
    </cfRule>
  </conditionalFormatting>
  <conditionalFormatting sqref="B179:B185">
    <cfRule type="cellIs" dxfId="743" priority="106" stopIfTrue="1" operator="equal">
      <formula>0</formula>
    </cfRule>
  </conditionalFormatting>
  <conditionalFormatting sqref="E179:E185">
    <cfRule type="cellIs" dxfId="742" priority="104" stopIfTrue="1" operator="equal">
      <formula>0</formula>
    </cfRule>
  </conditionalFormatting>
  <conditionalFormatting sqref="C179:C185">
    <cfRule type="cellIs" dxfId="741" priority="102" stopIfTrue="1" operator="equal">
      <formula>0</formula>
    </cfRule>
  </conditionalFormatting>
  <conditionalFormatting sqref="C179:C185">
    <cfRule type="cellIs" dxfId="740" priority="101" stopIfTrue="1" operator="equal">
      <formula>0</formula>
    </cfRule>
  </conditionalFormatting>
  <conditionalFormatting sqref="C179:C185">
    <cfRule type="cellIs" dxfId="739" priority="100" stopIfTrue="1" operator="equal">
      <formula>0</formula>
    </cfRule>
  </conditionalFormatting>
  <conditionalFormatting sqref="C179:C185">
    <cfRule type="cellIs" dxfId="738" priority="97" stopIfTrue="1" operator="equal">
      <formula>0</formula>
    </cfRule>
  </conditionalFormatting>
  <conditionalFormatting sqref="C179:C185">
    <cfRule type="cellIs" dxfId="737" priority="96" stopIfTrue="1" operator="equal">
      <formula>0</formula>
    </cfRule>
  </conditionalFormatting>
  <conditionalFormatting sqref="C179:C185">
    <cfRule type="cellIs" dxfId="736" priority="95" stopIfTrue="1" operator="equal">
      <formula>0</formula>
    </cfRule>
  </conditionalFormatting>
  <conditionalFormatting sqref="X12 X15 X17">
    <cfRule type="cellIs" dxfId="735" priority="92" stopIfTrue="1" operator="equal">
      <formula>0</formula>
    </cfRule>
  </conditionalFormatting>
  <conditionalFormatting sqref="X14">
    <cfRule type="cellIs" dxfId="734" priority="91" stopIfTrue="1" operator="equal">
      <formula>0</formula>
    </cfRule>
  </conditionalFormatting>
  <conditionalFormatting sqref="X16">
    <cfRule type="cellIs" dxfId="733" priority="90" stopIfTrue="1" operator="equal">
      <formula>0</formula>
    </cfRule>
  </conditionalFormatting>
  <conditionalFormatting sqref="X18:X21">
    <cfRule type="cellIs" dxfId="732" priority="89" stopIfTrue="1" operator="equal">
      <formula>0</formula>
    </cfRule>
  </conditionalFormatting>
  <conditionalFormatting sqref="X18:X21">
    <cfRule type="cellIs" dxfId="731" priority="88" stopIfTrue="1" operator="equal">
      <formula>0</formula>
    </cfRule>
  </conditionalFormatting>
  <conditionalFormatting sqref="G20:G23">
    <cfRule type="cellIs" dxfId="730" priority="74" stopIfTrue="1" operator="equal">
      <formula>0</formula>
    </cfRule>
  </conditionalFormatting>
  <conditionalFormatting sqref="G24">
    <cfRule type="cellIs" dxfId="729" priority="73" stopIfTrue="1" operator="equal">
      <formula>0</formula>
    </cfRule>
  </conditionalFormatting>
  <conditionalFormatting sqref="G27">
    <cfRule type="cellIs" dxfId="728" priority="69" stopIfTrue="1" operator="equal">
      <formula>0</formula>
    </cfRule>
  </conditionalFormatting>
  <conditionalFormatting sqref="B110:B178">
    <cfRule type="cellIs" dxfId="727" priority="28" stopIfTrue="1" operator="equal">
      <formula>0</formula>
    </cfRule>
  </conditionalFormatting>
  <conditionalFormatting sqref="G33:G35 G45:G52">
    <cfRule type="cellIs" dxfId="726" priority="55" stopIfTrue="1" operator="equal">
      <formula>0</formula>
    </cfRule>
  </conditionalFormatting>
  <conditionalFormatting sqref="G36">
    <cfRule type="cellIs" dxfId="725" priority="52" stopIfTrue="1" operator="equal">
      <formula>0</formula>
    </cfRule>
  </conditionalFormatting>
  <conditionalFormatting sqref="G37">
    <cfRule type="cellIs" dxfId="724" priority="50" stopIfTrue="1" operator="equal">
      <formula>0</formula>
    </cfRule>
  </conditionalFormatting>
  <conditionalFormatting sqref="G38">
    <cfRule type="cellIs" dxfId="723" priority="48" stopIfTrue="1" operator="equal">
      <formula>0</formula>
    </cfRule>
  </conditionalFormatting>
  <conditionalFormatting sqref="G40:G43">
    <cfRule type="cellIs" dxfId="722" priority="47" stopIfTrue="1" operator="equal">
      <formula>0</formula>
    </cfRule>
  </conditionalFormatting>
  <conditionalFormatting sqref="G39">
    <cfRule type="cellIs" dxfId="721" priority="46" stopIfTrue="1" operator="equal">
      <formula>0</formula>
    </cfRule>
  </conditionalFormatting>
  <conditionalFormatting sqref="G44">
    <cfRule type="cellIs" dxfId="720" priority="43" stopIfTrue="1" operator="equal">
      <formula>0</formula>
    </cfRule>
  </conditionalFormatting>
  <conditionalFormatting sqref="G25:G26">
    <cfRule type="cellIs" dxfId="719" priority="40" stopIfTrue="1" operator="equal">
      <formula>0</formula>
    </cfRule>
  </conditionalFormatting>
  <conditionalFormatting sqref="C110:C178">
    <cfRule type="cellIs" dxfId="718" priority="38" stopIfTrue="1" operator="equal">
      <formula>0</formula>
    </cfRule>
  </conditionalFormatting>
  <conditionalFormatting sqref="C110:C178">
    <cfRule type="cellIs" dxfId="717" priority="36" stopIfTrue="1" operator="equal">
      <formula>0</formula>
    </cfRule>
  </conditionalFormatting>
  <conditionalFormatting sqref="C110:C178">
    <cfRule type="cellIs" dxfId="716" priority="32" stopIfTrue="1" operator="equal">
      <formula>0</formula>
    </cfRule>
  </conditionalFormatting>
  <conditionalFormatting sqref="C110:C178">
    <cfRule type="cellIs" dxfId="715" priority="31" stopIfTrue="1" operator="equal">
      <formula>0</formula>
    </cfRule>
  </conditionalFormatting>
  <conditionalFormatting sqref="E13:E21 D110:E178 D22:E81 D82 D83:E87 D88">
    <cfRule type="cellIs" dxfId="714" priority="39" stopIfTrue="1" operator="equal">
      <formula>0</formula>
    </cfRule>
  </conditionalFormatting>
  <conditionalFormatting sqref="C110:C178">
    <cfRule type="cellIs" dxfId="713" priority="37" stopIfTrue="1" operator="equal">
      <formula>0</formula>
    </cfRule>
  </conditionalFormatting>
  <conditionalFormatting sqref="C110:C178">
    <cfRule type="cellIs" dxfId="712" priority="35" stopIfTrue="1" operator="equal">
      <formula>0</formula>
    </cfRule>
  </conditionalFormatting>
  <conditionalFormatting sqref="C110:C178">
    <cfRule type="cellIs" dxfId="711" priority="34" stopIfTrue="1" operator="equal">
      <formula>0</formula>
    </cfRule>
  </conditionalFormatting>
  <conditionalFormatting sqref="C110:C178">
    <cfRule type="cellIs" dxfId="710" priority="33" stopIfTrue="1" operator="equal">
      <formula>0</formula>
    </cfRule>
  </conditionalFormatting>
  <conditionalFormatting sqref="C110:C178">
    <cfRule type="cellIs" dxfId="709" priority="30" stopIfTrue="1" operator="equal">
      <formula>0</formula>
    </cfRule>
  </conditionalFormatting>
  <conditionalFormatting sqref="B110:B178">
    <cfRule type="cellIs" dxfId="708" priority="29" stopIfTrue="1" operator="equal">
      <formula>0</formula>
    </cfRule>
  </conditionalFormatting>
  <conditionalFormatting sqref="D21">
    <cfRule type="cellIs" dxfId="707" priority="27" stopIfTrue="1" operator="equal">
      <formula>0</formula>
    </cfRule>
  </conditionalFormatting>
  <conditionalFormatting sqref="C13:C87">
    <cfRule type="cellIs" dxfId="706" priority="26" stopIfTrue="1" operator="equal">
      <formula>0</formula>
    </cfRule>
  </conditionalFormatting>
  <conditionalFormatting sqref="C13:C87">
    <cfRule type="cellIs" dxfId="705" priority="25" stopIfTrue="1" operator="equal">
      <formula>0</formula>
    </cfRule>
  </conditionalFormatting>
  <conditionalFormatting sqref="C13:C87">
    <cfRule type="cellIs" dxfId="704" priority="24" stopIfTrue="1" operator="equal">
      <formula>0</formula>
    </cfRule>
  </conditionalFormatting>
  <conditionalFormatting sqref="C13:C87">
    <cfRule type="cellIs" dxfId="703" priority="23" stopIfTrue="1" operator="equal">
      <formula>0</formula>
    </cfRule>
  </conditionalFormatting>
  <conditionalFormatting sqref="C13:C87">
    <cfRule type="cellIs" dxfId="702" priority="22" stopIfTrue="1" operator="equal">
      <formula>0</formula>
    </cfRule>
  </conditionalFormatting>
  <conditionalFormatting sqref="C13:C87">
    <cfRule type="cellIs" dxfId="701" priority="21" stopIfTrue="1" operator="equal">
      <formula>0</formula>
    </cfRule>
  </conditionalFormatting>
  <conditionalFormatting sqref="C13:C87">
    <cfRule type="cellIs" dxfId="700" priority="20" stopIfTrue="1" operator="equal">
      <formula>0</formula>
    </cfRule>
  </conditionalFormatting>
  <conditionalFormatting sqref="C13:C87">
    <cfRule type="cellIs" dxfId="699" priority="19" stopIfTrue="1" operator="equal">
      <formula>0</formula>
    </cfRule>
  </conditionalFormatting>
  <conditionalFormatting sqref="C13:C87">
    <cfRule type="cellIs" dxfId="698" priority="18" stopIfTrue="1" operator="equal">
      <formula>0</formula>
    </cfRule>
  </conditionalFormatting>
  <conditionalFormatting sqref="B13:B87">
    <cfRule type="cellIs" dxfId="697" priority="17" stopIfTrue="1" operator="equal">
      <formula>0</formula>
    </cfRule>
  </conditionalFormatting>
  <conditionalFormatting sqref="B13:B87">
    <cfRule type="cellIs" dxfId="696" priority="16" stopIfTrue="1" operator="equal">
      <formula>0</formula>
    </cfRule>
  </conditionalFormatting>
  <conditionalFormatting sqref="D13:D20">
    <cfRule type="cellIs" dxfId="695" priority="15" stopIfTrue="1" operator="equal">
      <formula>0</formula>
    </cfRule>
  </conditionalFormatting>
  <conditionalFormatting sqref="E88 D89:E109">
    <cfRule type="cellIs" dxfId="694" priority="14" stopIfTrue="1" operator="equal">
      <formula>0</formula>
    </cfRule>
  </conditionalFormatting>
  <conditionalFormatting sqref="C88:C109">
    <cfRule type="cellIs" dxfId="693" priority="13" stopIfTrue="1" operator="equal">
      <formula>0</formula>
    </cfRule>
  </conditionalFormatting>
  <conditionalFormatting sqref="C88:C109">
    <cfRule type="cellIs" dxfId="692" priority="12" stopIfTrue="1" operator="equal">
      <formula>0</formula>
    </cfRule>
  </conditionalFormatting>
  <conditionalFormatting sqref="C88:C109">
    <cfRule type="cellIs" dxfId="691" priority="11" stopIfTrue="1" operator="equal">
      <formula>0</formula>
    </cfRule>
  </conditionalFormatting>
  <conditionalFormatting sqref="C88:C109">
    <cfRule type="cellIs" dxfId="690" priority="10" stopIfTrue="1" operator="equal">
      <formula>0</formula>
    </cfRule>
  </conditionalFormatting>
  <conditionalFormatting sqref="C88:C109">
    <cfRule type="cellIs" dxfId="689" priority="9" stopIfTrue="1" operator="equal">
      <formula>0</formula>
    </cfRule>
  </conditionalFormatting>
  <conditionalFormatting sqref="C88:C109">
    <cfRule type="cellIs" dxfId="688" priority="8" stopIfTrue="1" operator="equal">
      <formula>0</formula>
    </cfRule>
  </conditionalFormatting>
  <conditionalFormatting sqref="C88:C109">
    <cfRule type="cellIs" dxfId="687" priority="7" stopIfTrue="1" operator="equal">
      <formula>0</formula>
    </cfRule>
  </conditionalFormatting>
  <conditionalFormatting sqref="C88:C109">
    <cfRule type="cellIs" dxfId="686" priority="6" stopIfTrue="1" operator="equal">
      <formula>0</formula>
    </cfRule>
  </conditionalFormatting>
  <conditionalFormatting sqref="C88:C109">
    <cfRule type="cellIs" dxfId="685" priority="5" stopIfTrue="1" operator="equal">
      <formula>0</formula>
    </cfRule>
  </conditionalFormatting>
  <conditionalFormatting sqref="B88:B109">
    <cfRule type="cellIs" dxfId="684" priority="4" stopIfTrue="1" operator="equal">
      <formula>0</formula>
    </cfRule>
  </conditionalFormatting>
  <conditionalFormatting sqref="B88:B109">
    <cfRule type="cellIs" dxfId="683" priority="3" stopIfTrue="1" operator="equal">
      <formula>0</formula>
    </cfRule>
  </conditionalFormatting>
  <conditionalFormatting sqref="G82">
    <cfRule type="cellIs" dxfId="682" priority="2" stopIfTrue="1" operator="equal">
      <formula>0</formula>
    </cfRule>
  </conditionalFormatting>
  <conditionalFormatting sqref="E82">
    <cfRule type="cellIs" dxfId="681" priority="1" stopIfTrue="1" operator="equal">
      <formula>0</formula>
    </cfRule>
  </conditionalFormatting>
  <printOptions horizontalCentered="1"/>
  <pageMargins left="0.19685039370078741" right="0.19685039370078741" top="0.59055118110236227" bottom="0.59055118110236227" header="0.31496062992125984" footer="0.39370078740157483"/>
  <pageSetup paperSize="9" scale="87" orientation="landscape" horizontalDpi="4294967294" verticalDpi="300" r:id="rId1"/>
  <headerFooter alignWithMargins="0">
    <oddFooter>&amp;C&amp;"Calibri,Regular"&amp;8Página &amp;P de 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Y36"/>
  <sheetViews>
    <sheetView showGridLines="0" view="pageBreakPreview" zoomScaleNormal="130" zoomScaleSheetLayoutView="100" workbookViewId="0">
      <selection activeCell="H16" sqref="H16"/>
    </sheetView>
  </sheetViews>
  <sheetFormatPr defaultColWidth="9.140625" defaultRowHeight="15" customHeight="1" x14ac:dyDescent="0.2"/>
  <cols>
    <col min="1" max="1" width="1.5703125" style="117" customWidth="1"/>
    <col min="2" max="2" width="7.7109375" style="128" customWidth="1"/>
    <col min="3" max="3" width="11.7109375" style="128" customWidth="1"/>
    <col min="4" max="4" width="11.7109375" style="117" customWidth="1"/>
    <col min="5" max="5" width="7.140625" style="117" customWidth="1"/>
    <col min="6" max="6" width="1" style="117" customWidth="1"/>
    <col min="7" max="7" width="10.42578125" style="117" customWidth="1"/>
    <col min="8" max="8" width="10.7109375" style="117" customWidth="1"/>
    <col min="9" max="9" width="0.85546875" style="127" customWidth="1"/>
    <col min="10" max="13" width="11.42578125" style="127" customWidth="1"/>
    <col min="14" max="15" width="10.140625" style="127" customWidth="1"/>
    <col min="16" max="16" width="1.28515625" style="117" customWidth="1"/>
    <col min="17" max="17" width="9.140625" style="117"/>
    <col min="18" max="18" width="15" style="117" customWidth="1"/>
    <col min="19" max="19" width="2.7109375" style="117" customWidth="1"/>
    <col min="20" max="16384" width="9.140625" style="117"/>
  </cols>
  <sheetData>
    <row r="1" spans="2:25" s="109" customFormat="1" ht="4.5" customHeight="1" thickBot="1" x14ac:dyDescent="0.25">
      <c r="B1" s="452"/>
      <c r="C1" s="452"/>
      <c r="D1" s="452"/>
      <c r="E1" s="452"/>
      <c r="F1" s="452"/>
      <c r="G1" s="452"/>
      <c r="H1" s="452"/>
      <c r="I1" s="452"/>
      <c r="J1" s="452"/>
      <c r="K1" s="272"/>
      <c r="L1" s="282"/>
      <c r="M1" s="192"/>
      <c r="N1" s="108"/>
      <c r="O1" s="108"/>
      <c r="P1" s="108"/>
      <c r="Q1" s="108"/>
      <c r="R1" s="108"/>
      <c r="S1" s="108"/>
    </row>
    <row r="2" spans="2:25" s="109" customFormat="1" ht="12" customHeight="1" x14ac:dyDescent="0.2">
      <c r="B2" s="453" t="s">
        <v>146</v>
      </c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5"/>
      <c r="N2" s="434"/>
      <c r="O2" s="435"/>
      <c r="P2" s="108"/>
      <c r="Q2" s="108"/>
      <c r="R2" s="108"/>
      <c r="S2" s="108"/>
      <c r="T2" s="108"/>
      <c r="U2" s="108"/>
      <c r="V2" s="108"/>
      <c r="W2" s="108"/>
      <c r="X2" s="108"/>
      <c r="Y2" s="108"/>
    </row>
    <row r="3" spans="2:25" s="109" customFormat="1" ht="25.5" customHeight="1" x14ac:dyDescent="0.2">
      <c r="B3" s="456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8"/>
      <c r="N3" s="436"/>
      <c r="O3" s="437"/>
      <c r="P3" s="108"/>
      <c r="Q3" s="108"/>
      <c r="R3" s="110"/>
      <c r="S3" s="110"/>
      <c r="T3" s="108"/>
      <c r="U3" s="108"/>
      <c r="V3" s="108"/>
      <c r="W3" s="108"/>
      <c r="X3" s="108"/>
      <c r="Y3" s="108"/>
    </row>
    <row r="4" spans="2:25" s="109" customFormat="1" ht="20.25" customHeight="1" thickBot="1" x14ac:dyDescent="0.25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1"/>
      <c r="N4" s="438"/>
      <c r="O4" s="439"/>
      <c r="P4" s="108"/>
      <c r="Q4" s="108"/>
      <c r="R4" s="110"/>
      <c r="S4" s="110"/>
      <c r="T4" s="108"/>
      <c r="U4" s="108"/>
      <c r="V4" s="108"/>
      <c r="W4" s="108"/>
      <c r="X4" s="108"/>
      <c r="Y4" s="108"/>
    </row>
    <row r="5" spans="2:25" s="109" customFormat="1" ht="10.5" customHeight="1" thickBot="1" x14ac:dyDescent="0.25">
      <c r="B5" s="111"/>
      <c r="C5" s="111"/>
      <c r="D5" s="112"/>
      <c r="E5" s="112"/>
      <c r="F5" s="113"/>
      <c r="G5" s="113"/>
      <c r="H5" s="113"/>
      <c r="I5" s="113"/>
      <c r="J5" s="112"/>
      <c r="K5" s="112"/>
      <c r="L5" s="112"/>
      <c r="M5" s="112"/>
      <c r="N5" s="112"/>
      <c r="O5" s="112"/>
      <c r="P5" s="108"/>
      <c r="Q5" s="108"/>
      <c r="R5" s="110"/>
      <c r="S5" s="108"/>
    </row>
    <row r="6" spans="2:25" s="109" customFormat="1" ht="12.75" x14ac:dyDescent="0.2">
      <c r="B6" s="468" t="s">
        <v>83</v>
      </c>
      <c r="C6" s="469"/>
      <c r="D6" s="469"/>
      <c r="E6" s="469"/>
      <c r="F6" s="306"/>
      <c r="G6" s="472" t="s">
        <v>64</v>
      </c>
      <c r="H6" s="469"/>
      <c r="I6" s="307"/>
      <c r="J6" s="470"/>
      <c r="K6" s="470"/>
      <c r="L6" s="470"/>
      <c r="M6" s="470"/>
      <c r="N6" s="470"/>
      <c r="O6" s="471"/>
      <c r="P6" s="108"/>
      <c r="Q6" s="108"/>
      <c r="R6" s="110"/>
      <c r="S6" s="108"/>
    </row>
    <row r="7" spans="2:25" ht="18" customHeight="1" x14ac:dyDescent="0.2">
      <c r="B7" s="462" t="s">
        <v>62</v>
      </c>
      <c r="C7" s="463" t="s">
        <v>128</v>
      </c>
      <c r="D7" s="464" t="s">
        <v>85</v>
      </c>
      <c r="E7" s="465" t="s">
        <v>61</v>
      </c>
      <c r="F7" s="114"/>
      <c r="G7" s="473" t="s">
        <v>60</v>
      </c>
      <c r="H7" s="473" t="s">
        <v>131</v>
      </c>
      <c r="I7" s="115"/>
      <c r="J7" s="477" t="s">
        <v>129</v>
      </c>
      <c r="K7" s="478"/>
      <c r="L7" s="473" t="s">
        <v>239</v>
      </c>
      <c r="M7" s="473" t="s">
        <v>179</v>
      </c>
      <c r="N7" s="473" t="s">
        <v>130</v>
      </c>
      <c r="O7" s="480" t="s">
        <v>132</v>
      </c>
      <c r="R7" s="108"/>
    </row>
    <row r="8" spans="2:25" ht="35.25" customHeight="1" x14ac:dyDescent="0.2">
      <c r="B8" s="462"/>
      <c r="C8" s="464"/>
      <c r="D8" s="464"/>
      <c r="E8" s="465"/>
      <c r="F8" s="114"/>
      <c r="G8" s="467"/>
      <c r="H8" s="467"/>
      <c r="I8" s="115"/>
      <c r="J8" s="409" t="s">
        <v>238</v>
      </c>
      <c r="K8" s="409" t="s">
        <v>214</v>
      </c>
      <c r="L8" s="474"/>
      <c r="M8" s="474"/>
      <c r="N8" s="474"/>
      <c r="O8" s="481"/>
      <c r="R8" s="110"/>
    </row>
    <row r="9" spans="2:25" ht="12" x14ac:dyDescent="0.2">
      <c r="B9" s="462"/>
      <c r="C9" s="464"/>
      <c r="D9" s="464"/>
      <c r="E9" s="465"/>
      <c r="F9" s="114"/>
      <c r="G9" s="483"/>
      <c r="H9" s="483"/>
      <c r="I9" s="115"/>
      <c r="J9" s="411"/>
      <c r="K9" s="411"/>
      <c r="L9" s="284">
        <v>0.1</v>
      </c>
      <c r="M9" s="280" t="s">
        <v>237</v>
      </c>
      <c r="N9" s="479"/>
      <c r="O9" s="482"/>
      <c r="R9" s="110"/>
    </row>
    <row r="10" spans="2:25" s="118" customFormat="1" ht="12" x14ac:dyDescent="0.2">
      <c r="B10" s="462"/>
      <c r="C10" s="464"/>
      <c r="D10" s="464"/>
      <c r="E10" s="465"/>
      <c r="F10" s="114"/>
      <c r="G10" s="284" t="s">
        <v>55</v>
      </c>
      <c r="H10" s="284" t="s">
        <v>57</v>
      </c>
      <c r="I10" s="115"/>
      <c r="J10" s="283" t="s">
        <v>56</v>
      </c>
      <c r="K10" s="283" t="s">
        <v>56</v>
      </c>
      <c r="L10" s="284" t="s">
        <v>56</v>
      </c>
      <c r="M10" s="279" t="s">
        <v>55</v>
      </c>
      <c r="N10" s="283" t="s">
        <v>55</v>
      </c>
      <c r="O10" s="308" t="s">
        <v>55</v>
      </c>
      <c r="R10" s="110"/>
    </row>
    <row r="11" spans="2:25" s="118" customFormat="1" ht="15" customHeight="1" x14ac:dyDescent="0.2">
      <c r="B11" s="309"/>
      <c r="C11" s="160"/>
      <c r="D11" s="161"/>
      <c r="E11" s="161"/>
      <c r="F11" s="114"/>
      <c r="G11" s="161"/>
      <c r="H11" s="161"/>
      <c r="I11" s="119"/>
      <c r="J11" s="285">
        <f t="shared" ref="J11:O11" si="0">SUM(J13:J35)</f>
        <v>52.9848</v>
      </c>
      <c r="K11" s="285">
        <f t="shared" si="0"/>
        <v>0</v>
      </c>
      <c r="L11" s="285">
        <f t="shared" si="0"/>
        <v>44.154000000000003</v>
      </c>
      <c r="M11" s="285">
        <f t="shared" si="0"/>
        <v>441.53999999999996</v>
      </c>
      <c r="N11" s="196">
        <f t="shared" si="0"/>
        <v>441.53999999999996</v>
      </c>
      <c r="O11" s="310">
        <f t="shared" si="0"/>
        <v>441.53999999999996</v>
      </c>
      <c r="R11" s="110"/>
    </row>
    <row r="12" spans="2:25" s="118" customFormat="1" ht="5.0999999999999996" customHeight="1" x14ac:dyDescent="0.2">
      <c r="B12" s="311"/>
      <c r="C12" s="122"/>
      <c r="D12" s="122"/>
      <c r="E12" s="122"/>
      <c r="F12" s="123"/>
      <c r="G12" s="116"/>
      <c r="H12" s="116"/>
      <c r="I12" s="124"/>
      <c r="J12" s="122"/>
      <c r="K12" s="122"/>
      <c r="L12" s="122"/>
      <c r="M12" s="122"/>
      <c r="N12" s="122"/>
      <c r="O12" s="312"/>
    </row>
    <row r="13" spans="2:25" s="126" customFormat="1" ht="15" customHeight="1" x14ac:dyDescent="0.2">
      <c r="B13" s="313" t="s">
        <v>234</v>
      </c>
      <c r="C13" s="198" t="s">
        <v>355</v>
      </c>
      <c r="D13" s="206" t="s">
        <v>240</v>
      </c>
      <c r="E13" s="201">
        <v>1</v>
      </c>
      <c r="F13" s="200"/>
      <c r="G13" s="201">
        <v>1.58</v>
      </c>
      <c r="H13" s="201">
        <v>0.12</v>
      </c>
      <c r="I13" s="202"/>
      <c r="J13" s="203">
        <f>E13*G13*H13</f>
        <v>0.18959999999999999</v>
      </c>
      <c r="K13" s="203"/>
      <c r="L13" s="203">
        <f>E13*G13*$L$9</f>
        <v>0.15800000000000003</v>
      </c>
      <c r="M13" s="203">
        <f t="shared" ref="M13:M35" si="1">G13*E13</f>
        <v>1.58</v>
      </c>
      <c r="N13" s="205">
        <f>O13</f>
        <v>1.58</v>
      </c>
      <c r="O13" s="314">
        <f>E13*G13</f>
        <v>1.58</v>
      </c>
      <c r="R13" s="187"/>
    </row>
    <row r="14" spans="2:25" s="126" customFormat="1" ht="15" customHeight="1" x14ac:dyDescent="0.2">
      <c r="B14" s="313" t="s">
        <v>234</v>
      </c>
      <c r="C14" s="198" t="s">
        <v>355</v>
      </c>
      <c r="D14" s="206" t="s">
        <v>241</v>
      </c>
      <c r="E14" s="201">
        <v>1</v>
      </c>
      <c r="F14" s="200"/>
      <c r="G14" s="201">
        <v>3.54</v>
      </c>
      <c r="H14" s="201">
        <v>0.12</v>
      </c>
      <c r="I14" s="202"/>
      <c r="J14" s="203">
        <f t="shared" ref="J14:J31" si="2">E14*G14*H14</f>
        <v>0.42480000000000001</v>
      </c>
      <c r="K14" s="203"/>
      <c r="L14" s="203">
        <f t="shared" ref="L14:L31" si="3">E14*G14*$L$9</f>
        <v>0.35400000000000004</v>
      </c>
      <c r="M14" s="203">
        <f t="shared" ref="M14:M31" si="4">G14*E14</f>
        <v>3.54</v>
      </c>
      <c r="N14" s="205">
        <f t="shared" ref="N14:N31" si="5">O14</f>
        <v>3.54</v>
      </c>
      <c r="O14" s="314">
        <f t="shared" ref="O14:O31" si="6">E14*G14</f>
        <v>3.54</v>
      </c>
    </row>
    <row r="15" spans="2:25" s="126" customFormat="1" ht="15" customHeight="1" x14ac:dyDescent="0.2">
      <c r="B15" s="313" t="s">
        <v>234</v>
      </c>
      <c r="C15" s="198" t="s">
        <v>355</v>
      </c>
      <c r="D15" s="206" t="s">
        <v>242</v>
      </c>
      <c r="E15" s="201">
        <v>1</v>
      </c>
      <c r="F15" s="200"/>
      <c r="G15" s="201">
        <v>11.57</v>
      </c>
      <c r="H15" s="201">
        <v>0.12</v>
      </c>
      <c r="I15" s="202"/>
      <c r="J15" s="203">
        <f t="shared" si="2"/>
        <v>1.3884000000000001</v>
      </c>
      <c r="K15" s="203"/>
      <c r="L15" s="203">
        <f t="shared" si="3"/>
        <v>1.157</v>
      </c>
      <c r="M15" s="203">
        <f t="shared" si="4"/>
        <v>11.57</v>
      </c>
      <c r="N15" s="205">
        <f t="shared" si="5"/>
        <v>11.57</v>
      </c>
      <c r="O15" s="314">
        <f t="shared" si="6"/>
        <v>11.57</v>
      </c>
    </row>
    <row r="16" spans="2:25" s="126" customFormat="1" ht="15" customHeight="1" x14ac:dyDescent="0.2">
      <c r="B16" s="313" t="s">
        <v>234</v>
      </c>
      <c r="C16" s="198" t="s">
        <v>355</v>
      </c>
      <c r="D16" s="206" t="s">
        <v>243</v>
      </c>
      <c r="E16" s="201">
        <v>1</v>
      </c>
      <c r="F16" s="200"/>
      <c r="G16" s="201">
        <v>11.75</v>
      </c>
      <c r="H16" s="201">
        <v>0.12</v>
      </c>
      <c r="I16" s="202"/>
      <c r="J16" s="203">
        <f t="shared" si="2"/>
        <v>1.41</v>
      </c>
      <c r="K16" s="203"/>
      <c r="L16" s="203">
        <f t="shared" si="3"/>
        <v>1.175</v>
      </c>
      <c r="M16" s="203">
        <f t="shared" si="4"/>
        <v>11.75</v>
      </c>
      <c r="N16" s="205">
        <f t="shared" si="5"/>
        <v>11.75</v>
      </c>
      <c r="O16" s="314">
        <f t="shared" si="6"/>
        <v>11.75</v>
      </c>
    </row>
    <row r="17" spans="2:15" s="126" customFormat="1" ht="15" customHeight="1" x14ac:dyDescent="0.2">
      <c r="B17" s="313" t="s">
        <v>234</v>
      </c>
      <c r="C17" s="198" t="s">
        <v>355</v>
      </c>
      <c r="D17" s="206" t="s">
        <v>244</v>
      </c>
      <c r="E17" s="201">
        <v>1</v>
      </c>
      <c r="F17" s="200"/>
      <c r="G17" s="201">
        <v>5.48</v>
      </c>
      <c r="H17" s="201">
        <v>0.12</v>
      </c>
      <c r="I17" s="202"/>
      <c r="J17" s="203">
        <f t="shared" si="2"/>
        <v>0.65760000000000007</v>
      </c>
      <c r="K17" s="203"/>
      <c r="L17" s="203">
        <f t="shared" si="3"/>
        <v>0.54800000000000004</v>
      </c>
      <c r="M17" s="203">
        <f t="shared" si="4"/>
        <v>5.48</v>
      </c>
      <c r="N17" s="205">
        <f t="shared" si="5"/>
        <v>5.48</v>
      </c>
      <c r="O17" s="314">
        <f t="shared" si="6"/>
        <v>5.48</v>
      </c>
    </row>
    <row r="18" spans="2:15" s="126" customFormat="1" ht="15" customHeight="1" x14ac:dyDescent="0.2">
      <c r="B18" s="313" t="s">
        <v>234</v>
      </c>
      <c r="C18" s="198" t="s">
        <v>355</v>
      </c>
      <c r="D18" s="206" t="s">
        <v>245</v>
      </c>
      <c r="E18" s="201">
        <v>1</v>
      </c>
      <c r="F18" s="200"/>
      <c r="G18" s="201">
        <v>3.73</v>
      </c>
      <c r="H18" s="201">
        <v>0.12</v>
      </c>
      <c r="I18" s="202"/>
      <c r="J18" s="203">
        <f t="shared" si="2"/>
        <v>0.4476</v>
      </c>
      <c r="K18" s="203"/>
      <c r="L18" s="203">
        <f t="shared" si="3"/>
        <v>0.373</v>
      </c>
      <c r="M18" s="203">
        <f t="shared" si="4"/>
        <v>3.73</v>
      </c>
      <c r="N18" s="205">
        <f t="shared" si="5"/>
        <v>3.73</v>
      </c>
      <c r="O18" s="314">
        <f t="shared" si="6"/>
        <v>3.73</v>
      </c>
    </row>
    <row r="19" spans="2:15" s="126" customFormat="1" ht="15" customHeight="1" x14ac:dyDescent="0.2">
      <c r="B19" s="313" t="s">
        <v>234</v>
      </c>
      <c r="C19" s="198" t="s">
        <v>355</v>
      </c>
      <c r="D19" s="206" t="s">
        <v>246</v>
      </c>
      <c r="E19" s="201">
        <v>1</v>
      </c>
      <c r="F19" s="200"/>
      <c r="G19" s="201">
        <v>1.25</v>
      </c>
      <c r="H19" s="201">
        <v>0.12</v>
      </c>
      <c r="I19" s="202"/>
      <c r="J19" s="203">
        <f t="shared" si="2"/>
        <v>0.15</v>
      </c>
      <c r="K19" s="203"/>
      <c r="L19" s="203">
        <f t="shared" si="3"/>
        <v>0.125</v>
      </c>
      <c r="M19" s="203">
        <f t="shared" si="4"/>
        <v>1.25</v>
      </c>
      <c r="N19" s="205">
        <f t="shared" si="5"/>
        <v>1.25</v>
      </c>
      <c r="O19" s="314">
        <f t="shared" si="6"/>
        <v>1.25</v>
      </c>
    </row>
    <row r="20" spans="2:15" s="126" customFormat="1" ht="15" customHeight="1" x14ac:dyDescent="0.2">
      <c r="B20" s="313" t="s">
        <v>234</v>
      </c>
      <c r="C20" s="198" t="s">
        <v>355</v>
      </c>
      <c r="D20" s="206" t="s">
        <v>247</v>
      </c>
      <c r="E20" s="201">
        <v>1</v>
      </c>
      <c r="F20" s="200"/>
      <c r="G20" s="201">
        <v>363.48</v>
      </c>
      <c r="H20" s="201">
        <v>0.12</v>
      </c>
      <c r="I20" s="202"/>
      <c r="J20" s="203">
        <f t="shared" si="2"/>
        <v>43.617600000000003</v>
      </c>
      <c r="K20" s="203"/>
      <c r="L20" s="203">
        <f t="shared" si="3"/>
        <v>36.348000000000006</v>
      </c>
      <c r="M20" s="203">
        <f t="shared" si="4"/>
        <v>363.48</v>
      </c>
      <c r="N20" s="205">
        <f t="shared" si="5"/>
        <v>363.48</v>
      </c>
      <c r="O20" s="314">
        <f t="shared" si="6"/>
        <v>363.48</v>
      </c>
    </row>
    <row r="21" spans="2:15" s="126" customFormat="1" ht="15" customHeight="1" x14ac:dyDescent="0.2">
      <c r="B21" s="313" t="s">
        <v>234</v>
      </c>
      <c r="C21" s="198" t="s">
        <v>355</v>
      </c>
      <c r="D21" s="206" t="s">
        <v>289</v>
      </c>
      <c r="E21" s="201">
        <v>1</v>
      </c>
      <c r="F21" s="200"/>
      <c r="G21" s="201">
        <v>3.82</v>
      </c>
      <c r="H21" s="201">
        <v>0.12</v>
      </c>
      <c r="I21" s="202"/>
      <c r="J21" s="203">
        <f t="shared" si="2"/>
        <v>0.45839999999999997</v>
      </c>
      <c r="K21" s="203"/>
      <c r="L21" s="203">
        <f t="shared" si="3"/>
        <v>0.38200000000000001</v>
      </c>
      <c r="M21" s="203">
        <f t="shared" si="4"/>
        <v>3.82</v>
      </c>
      <c r="N21" s="205">
        <f t="shared" si="5"/>
        <v>3.82</v>
      </c>
      <c r="O21" s="314">
        <f t="shared" si="6"/>
        <v>3.82</v>
      </c>
    </row>
    <row r="22" spans="2:15" s="126" customFormat="1" ht="15" customHeight="1" x14ac:dyDescent="0.2">
      <c r="B22" s="313" t="s">
        <v>234</v>
      </c>
      <c r="C22" s="198" t="s">
        <v>355</v>
      </c>
      <c r="D22" s="206" t="s">
        <v>290</v>
      </c>
      <c r="E22" s="201">
        <v>1</v>
      </c>
      <c r="F22" s="200"/>
      <c r="G22" s="201">
        <v>3.81</v>
      </c>
      <c r="H22" s="201">
        <v>0.12</v>
      </c>
      <c r="I22" s="202"/>
      <c r="J22" s="203">
        <f t="shared" si="2"/>
        <v>0.4572</v>
      </c>
      <c r="K22" s="203"/>
      <c r="L22" s="203">
        <f t="shared" si="3"/>
        <v>0.38100000000000001</v>
      </c>
      <c r="M22" s="203">
        <f t="shared" si="4"/>
        <v>3.81</v>
      </c>
      <c r="N22" s="205">
        <f t="shared" si="5"/>
        <v>3.81</v>
      </c>
      <c r="O22" s="314">
        <f t="shared" si="6"/>
        <v>3.81</v>
      </c>
    </row>
    <row r="23" spans="2:15" s="126" customFormat="1" ht="15" customHeight="1" x14ac:dyDescent="0.2">
      <c r="B23" s="313" t="s">
        <v>234</v>
      </c>
      <c r="C23" s="198" t="s">
        <v>355</v>
      </c>
      <c r="D23" s="206" t="s">
        <v>291</v>
      </c>
      <c r="E23" s="201">
        <v>1</v>
      </c>
      <c r="F23" s="200"/>
      <c r="G23" s="201">
        <v>1.65</v>
      </c>
      <c r="H23" s="201">
        <v>0.12</v>
      </c>
      <c r="I23" s="202"/>
      <c r="J23" s="203">
        <f t="shared" si="2"/>
        <v>0.19799999999999998</v>
      </c>
      <c r="K23" s="203"/>
      <c r="L23" s="203">
        <f t="shared" si="3"/>
        <v>0.16500000000000001</v>
      </c>
      <c r="M23" s="203">
        <f t="shared" si="4"/>
        <v>1.65</v>
      </c>
      <c r="N23" s="205">
        <f t="shared" si="5"/>
        <v>1.65</v>
      </c>
      <c r="O23" s="314">
        <f t="shared" si="6"/>
        <v>1.65</v>
      </c>
    </row>
    <row r="24" spans="2:15" s="126" customFormat="1" ht="15" customHeight="1" x14ac:dyDescent="0.2">
      <c r="B24" s="313" t="s">
        <v>234</v>
      </c>
      <c r="C24" s="198" t="s">
        <v>355</v>
      </c>
      <c r="D24" s="206" t="s">
        <v>292</v>
      </c>
      <c r="E24" s="201">
        <v>1</v>
      </c>
      <c r="F24" s="200"/>
      <c r="G24" s="201">
        <v>3.82</v>
      </c>
      <c r="H24" s="201">
        <v>0.12</v>
      </c>
      <c r="I24" s="202"/>
      <c r="J24" s="203">
        <f t="shared" si="2"/>
        <v>0.45839999999999997</v>
      </c>
      <c r="K24" s="203"/>
      <c r="L24" s="203">
        <f t="shared" si="3"/>
        <v>0.38200000000000001</v>
      </c>
      <c r="M24" s="203">
        <f t="shared" si="4"/>
        <v>3.82</v>
      </c>
      <c r="N24" s="205">
        <f t="shared" si="5"/>
        <v>3.82</v>
      </c>
      <c r="O24" s="314">
        <f t="shared" si="6"/>
        <v>3.82</v>
      </c>
    </row>
    <row r="25" spans="2:15" s="126" customFormat="1" ht="15" customHeight="1" x14ac:dyDescent="0.2">
      <c r="B25" s="313" t="s">
        <v>234</v>
      </c>
      <c r="C25" s="198" t="s">
        <v>355</v>
      </c>
      <c r="D25" s="206" t="s">
        <v>293</v>
      </c>
      <c r="E25" s="201">
        <v>1</v>
      </c>
      <c r="F25" s="200"/>
      <c r="G25" s="201">
        <v>2.4</v>
      </c>
      <c r="H25" s="201">
        <v>0.12</v>
      </c>
      <c r="I25" s="202"/>
      <c r="J25" s="203">
        <f t="shared" si="2"/>
        <v>0.28799999999999998</v>
      </c>
      <c r="K25" s="203"/>
      <c r="L25" s="203">
        <f t="shared" si="3"/>
        <v>0.24</v>
      </c>
      <c r="M25" s="203">
        <f t="shared" si="4"/>
        <v>2.4</v>
      </c>
      <c r="N25" s="205">
        <f t="shared" si="5"/>
        <v>2.4</v>
      </c>
      <c r="O25" s="314">
        <f t="shared" si="6"/>
        <v>2.4</v>
      </c>
    </row>
    <row r="26" spans="2:15" s="126" customFormat="1" ht="15" customHeight="1" x14ac:dyDescent="0.2">
      <c r="B26" s="313" t="s">
        <v>234</v>
      </c>
      <c r="C26" s="198" t="s">
        <v>355</v>
      </c>
      <c r="D26" s="206" t="s">
        <v>294</v>
      </c>
      <c r="E26" s="201">
        <v>1</v>
      </c>
      <c r="F26" s="200"/>
      <c r="G26" s="201">
        <v>14.7</v>
      </c>
      <c r="H26" s="201">
        <v>0.12</v>
      </c>
      <c r="I26" s="202"/>
      <c r="J26" s="203">
        <f t="shared" si="2"/>
        <v>1.7639999999999998</v>
      </c>
      <c r="K26" s="203"/>
      <c r="L26" s="203">
        <f t="shared" si="3"/>
        <v>1.47</v>
      </c>
      <c r="M26" s="203">
        <f t="shared" si="4"/>
        <v>14.7</v>
      </c>
      <c r="N26" s="205">
        <f t="shared" si="5"/>
        <v>14.7</v>
      </c>
      <c r="O26" s="314">
        <f t="shared" si="6"/>
        <v>14.7</v>
      </c>
    </row>
    <row r="27" spans="2:15" s="126" customFormat="1" ht="15" customHeight="1" x14ac:dyDescent="0.2">
      <c r="B27" s="313" t="s">
        <v>234</v>
      </c>
      <c r="C27" s="198" t="s">
        <v>355</v>
      </c>
      <c r="D27" s="206" t="s">
        <v>295</v>
      </c>
      <c r="E27" s="201">
        <v>1</v>
      </c>
      <c r="F27" s="200"/>
      <c r="G27" s="201">
        <v>4.47</v>
      </c>
      <c r="H27" s="201">
        <v>0.12</v>
      </c>
      <c r="I27" s="202"/>
      <c r="J27" s="203">
        <f t="shared" si="2"/>
        <v>0.53639999999999999</v>
      </c>
      <c r="K27" s="203"/>
      <c r="L27" s="203">
        <f t="shared" si="3"/>
        <v>0.44700000000000001</v>
      </c>
      <c r="M27" s="203">
        <f t="shared" si="4"/>
        <v>4.47</v>
      </c>
      <c r="N27" s="205">
        <f t="shared" si="5"/>
        <v>4.47</v>
      </c>
      <c r="O27" s="314">
        <f t="shared" si="6"/>
        <v>4.47</v>
      </c>
    </row>
    <row r="28" spans="2:15" s="126" customFormat="1" ht="15" customHeight="1" x14ac:dyDescent="0.2">
      <c r="B28" s="313" t="s">
        <v>234</v>
      </c>
      <c r="C28" s="198" t="s">
        <v>355</v>
      </c>
      <c r="D28" s="206" t="s">
        <v>296</v>
      </c>
      <c r="E28" s="201">
        <v>1</v>
      </c>
      <c r="F28" s="200"/>
      <c r="G28" s="201">
        <v>4.49</v>
      </c>
      <c r="H28" s="201">
        <v>0.12</v>
      </c>
      <c r="I28" s="202"/>
      <c r="J28" s="203">
        <f t="shared" si="2"/>
        <v>0.53880000000000006</v>
      </c>
      <c r="K28" s="203"/>
      <c r="L28" s="203">
        <f t="shared" si="3"/>
        <v>0.44900000000000007</v>
      </c>
      <c r="M28" s="203">
        <f t="shared" si="4"/>
        <v>4.49</v>
      </c>
      <c r="N28" s="205">
        <f t="shared" si="5"/>
        <v>4.49</v>
      </c>
      <c r="O28" s="314">
        <f t="shared" si="6"/>
        <v>4.49</v>
      </c>
    </row>
    <row r="29" spans="2:15" s="126" customFormat="1" ht="15" customHeight="1" x14ac:dyDescent="0.2">
      <c r="B29" s="313"/>
      <c r="C29" s="198"/>
      <c r="D29" s="206"/>
      <c r="E29" s="201"/>
      <c r="F29" s="200"/>
      <c r="G29" s="201"/>
      <c r="H29" s="201"/>
      <c r="I29" s="202"/>
      <c r="J29" s="203">
        <f t="shared" si="2"/>
        <v>0</v>
      </c>
      <c r="K29" s="203"/>
      <c r="L29" s="203">
        <f t="shared" si="3"/>
        <v>0</v>
      </c>
      <c r="M29" s="203">
        <f t="shared" si="4"/>
        <v>0</v>
      </c>
      <c r="N29" s="205">
        <f t="shared" si="5"/>
        <v>0</v>
      </c>
      <c r="O29" s="314">
        <f t="shared" si="6"/>
        <v>0</v>
      </c>
    </row>
    <row r="30" spans="2:15" s="126" customFormat="1" ht="15" customHeight="1" x14ac:dyDescent="0.2">
      <c r="B30" s="313"/>
      <c r="C30" s="198"/>
      <c r="D30" s="206"/>
      <c r="E30" s="201"/>
      <c r="F30" s="200"/>
      <c r="G30" s="201"/>
      <c r="H30" s="201"/>
      <c r="I30" s="202"/>
      <c r="J30" s="203">
        <f t="shared" si="2"/>
        <v>0</v>
      </c>
      <c r="K30" s="203"/>
      <c r="L30" s="203">
        <f t="shared" si="3"/>
        <v>0</v>
      </c>
      <c r="M30" s="203">
        <f t="shared" si="4"/>
        <v>0</v>
      </c>
      <c r="N30" s="205">
        <f t="shared" si="5"/>
        <v>0</v>
      </c>
      <c r="O30" s="314">
        <f t="shared" si="6"/>
        <v>0</v>
      </c>
    </row>
    <row r="31" spans="2:15" s="126" customFormat="1" ht="15" customHeight="1" x14ac:dyDescent="0.2">
      <c r="B31" s="313"/>
      <c r="C31" s="198"/>
      <c r="D31" s="206"/>
      <c r="E31" s="201"/>
      <c r="F31" s="200"/>
      <c r="G31" s="201"/>
      <c r="H31" s="201"/>
      <c r="I31" s="202"/>
      <c r="J31" s="203">
        <f t="shared" si="2"/>
        <v>0</v>
      </c>
      <c r="K31" s="203"/>
      <c r="L31" s="203">
        <f t="shared" si="3"/>
        <v>0</v>
      </c>
      <c r="M31" s="203">
        <f t="shared" si="4"/>
        <v>0</v>
      </c>
      <c r="N31" s="205">
        <f t="shared" si="5"/>
        <v>0</v>
      </c>
      <c r="O31" s="314">
        <f t="shared" si="6"/>
        <v>0</v>
      </c>
    </row>
    <row r="32" spans="2:15" s="126" customFormat="1" ht="15" customHeight="1" x14ac:dyDescent="0.2">
      <c r="B32" s="313"/>
      <c r="C32" s="198"/>
      <c r="D32" s="206"/>
      <c r="E32" s="201"/>
      <c r="F32" s="200"/>
      <c r="G32" s="201"/>
      <c r="H32" s="201"/>
      <c r="I32" s="202"/>
      <c r="J32" s="203">
        <f t="shared" ref="J32:J35" si="7">E32*(G32*H32)</f>
        <v>0</v>
      </c>
      <c r="K32" s="203"/>
      <c r="L32" s="203">
        <f t="shared" ref="L32:L34" si="8">E32*G32*$L$9</f>
        <v>0</v>
      </c>
      <c r="M32" s="203">
        <f t="shared" si="1"/>
        <v>0</v>
      </c>
      <c r="N32" s="205">
        <f t="shared" ref="N32:N35" si="9">O32</f>
        <v>0</v>
      </c>
      <c r="O32" s="314">
        <f t="shared" ref="O32:O35" si="10">E32*G32</f>
        <v>0</v>
      </c>
    </row>
    <row r="33" spans="2:15" s="126" customFormat="1" ht="15" customHeight="1" x14ac:dyDescent="0.2">
      <c r="B33" s="313"/>
      <c r="C33" s="198"/>
      <c r="D33" s="206"/>
      <c r="E33" s="201"/>
      <c r="F33" s="200"/>
      <c r="G33" s="201"/>
      <c r="H33" s="201"/>
      <c r="I33" s="202"/>
      <c r="J33" s="203">
        <f t="shared" si="7"/>
        <v>0</v>
      </c>
      <c r="K33" s="203"/>
      <c r="L33" s="203">
        <f t="shared" si="8"/>
        <v>0</v>
      </c>
      <c r="M33" s="203">
        <f t="shared" si="1"/>
        <v>0</v>
      </c>
      <c r="N33" s="205">
        <f t="shared" si="9"/>
        <v>0</v>
      </c>
      <c r="O33" s="314">
        <f t="shared" si="10"/>
        <v>0</v>
      </c>
    </row>
    <row r="34" spans="2:15" s="126" customFormat="1" ht="15" customHeight="1" x14ac:dyDescent="0.2">
      <c r="B34" s="313"/>
      <c r="C34" s="198"/>
      <c r="D34" s="206"/>
      <c r="E34" s="201"/>
      <c r="F34" s="200"/>
      <c r="G34" s="201"/>
      <c r="H34" s="201"/>
      <c r="I34" s="202"/>
      <c r="J34" s="203">
        <f t="shared" si="7"/>
        <v>0</v>
      </c>
      <c r="K34" s="203"/>
      <c r="L34" s="203">
        <f t="shared" si="8"/>
        <v>0</v>
      </c>
      <c r="M34" s="203">
        <f t="shared" si="1"/>
        <v>0</v>
      </c>
      <c r="N34" s="205">
        <f t="shared" si="9"/>
        <v>0</v>
      </c>
      <c r="O34" s="314">
        <f t="shared" si="10"/>
        <v>0</v>
      </c>
    </row>
    <row r="35" spans="2:15" s="126" customFormat="1" ht="15" customHeight="1" thickBot="1" x14ac:dyDescent="0.25">
      <c r="B35" s="315"/>
      <c r="C35" s="316"/>
      <c r="D35" s="316"/>
      <c r="E35" s="317"/>
      <c r="F35" s="318"/>
      <c r="G35" s="317"/>
      <c r="H35" s="317"/>
      <c r="I35" s="319"/>
      <c r="J35" s="320">
        <f t="shared" si="7"/>
        <v>0</v>
      </c>
      <c r="K35" s="320"/>
      <c r="L35" s="320"/>
      <c r="M35" s="320">
        <f t="shared" si="1"/>
        <v>0</v>
      </c>
      <c r="N35" s="321">
        <f t="shared" si="9"/>
        <v>0</v>
      </c>
      <c r="O35" s="322">
        <f t="shared" si="10"/>
        <v>0</v>
      </c>
    </row>
    <row r="36" spans="2:15" s="126" customFormat="1" ht="15" customHeight="1" x14ac:dyDescent="0.2">
      <c r="B36" s="120"/>
      <c r="C36" s="120"/>
    </row>
  </sheetData>
  <mergeCells count="19">
    <mergeCell ref="O7:O9"/>
    <mergeCell ref="B1:J1"/>
    <mergeCell ref="G7:G9"/>
    <mergeCell ref="H7:H9"/>
    <mergeCell ref="N2:O4"/>
    <mergeCell ref="B6:E6"/>
    <mergeCell ref="G6:H6"/>
    <mergeCell ref="J6:O6"/>
    <mergeCell ref="B7:B10"/>
    <mergeCell ref="C7:C10"/>
    <mergeCell ref="D7:D10"/>
    <mergeCell ref="E7:E10"/>
    <mergeCell ref="L7:L8"/>
    <mergeCell ref="J8:J9"/>
    <mergeCell ref="J7:K7"/>
    <mergeCell ref="B2:M4"/>
    <mergeCell ref="K8:K9"/>
    <mergeCell ref="M7:M8"/>
    <mergeCell ref="N7:N9"/>
  </mergeCells>
  <phoneticPr fontId="56" type="noConversion"/>
  <conditionalFormatting sqref="B11:C11 B12:E12 F11:F12 B7:F10 H12:I12 H7:J7 N10:O10 M7:O7 H10:L10 D13:D35 J12:O35">
    <cfRule type="cellIs" dxfId="680" priority="248" stopIfTrue="1" operator="equal">
      <formula>0</formula>
    </cfRule>
  </conditionalFormatting>
  <conditionalFormatting sqref="C35">
    <cfRule type="cellIs" dxfId="679" priority="215" stopIfTrue="1" operator="equal">
      <formula>0</formula>
    </cfRule>
  </conditionalFormatting>
  <conditionalFormatting sqref="C35">
    <cfRule type="cellIs" dxfId="678" priority="214" stopIfTrue="1" operator="equal">
      <formula>0</formula>
    </cfRule>
  </conditionalFormatting>
  <conditionalFormatting sqref="C35">
    <cfRule type="cellIs" dxfId="677" priority="213" stopIfTrue="1" operator="equal">
      <formula>0</formula>
    </cfRule>
  </conditionalFormatting>
  <conditionalFormatting sqref="C35">
    <cfRule type="cellIs" dxfId="676" priority="212" stopIfTrue="1" operator="equal">
      <formula>0</formula>
    </cfRule>
  </conditionalFormatting>
  <conditionalFormatting sqref="C35">
    <cfRule type="cellIs" dxfId="675" priority="211" stopIfTrue="1" operator="equal">
      <formula>0</formula>
    </cfRule>
  </conditionalFormatting>
  <conditionalFormatting sqref="C35">
    <cfRule type="cellIs" dxfId="674" priority="210" stopIfTrue="1" operator="equal">
      <formula>0</formula>
    </cfRule>
  </conditionalFormatting>
  <conditionalFormatting sqref="B13 B34:B35">
    <cfRule type="cellIs" dxfId="673" priority="209" stopIfTrue="1" operator="equal">
      <formula>0</formula>
    </cfRule>
  </conditionalFormatting>
  <conditionalFormatting sqref="B13 B34:B35">
    <cfRule type="cellIs" dxfId="672" priority="208" stopIfTrue="1" operator="equal">
      <formula>0</formula>
    </cfRule>
  </conditionalFormatting>
  <conditionalFormatting sqref="F13 F34:F35">
    <cfRule type="cellIs" dxfId="671" priority="205" stopIfTrue="1" operator="equal">
      <formula>0</formula>
    </cfRule>
  </conditionalFormatting>
  <conditionalFormatting sqref="C35">
    <cfRule type="cellIs" dxfId="670" priority="218" stopIfTrue="1" operator="equal">
      <formula>0</formula>
    </cfRule>
  </conditionalFormatting>
  <conditionalFormatting sqref="C35">
    <cfRule type="cellIs" dxfId="669" priority="217" stopIfTrue="1" operator="equal">
      <formula>0</formula>
    </cfRule>
  </conditionalFormatting>
  <conditionalFormatting sqref="C35">
    <cfRule type="cellIs" dxfId="668" priority="216" stopIfTrue="1" operator="equal">
      <formula>0</formula>
    </cfRule>
  </conditionalFormatting>
  <conditionalFormatting sqref="F14">
    <cfRule type="cellIs" dxfId="667" priority="187" stopIfTrue="1" operator="equal">
      <formula>0</formula>
    </cfRule>
  </conditionalFormatting>
  <conditionalFormatting sqref="E13 E34:E35">
    <cfRule type="cellIs" dxfId="666" priority="204" stopIfTrue="1" operator="equal">
      <formula>0</formula>
    </cfRule>
  </conditionalFormatting>
  <conditionalFormatting sqref="E13 E34:E35">
    <cfRule type="cellIs" dxfId="665" priority="203" stopIfTrue="1" operator="equal">
      <formula>0</formula>
    </cfRule>
  </conditionalFormatting>
  <conditionalFormatting sqref="C13">
    <cfRule type="cellIs" dxfId="664" priority="120" stopIfTrue="1" operator="equal">
      <formula>0</formula>
    </cfRule>
  </conditionalFormatting>
  <conditionalFormatting sqref="M10">
    <cfRule type="cellIs" dxfId="663" priority="119" stopIfTrue="1" operator="equal">
      <formula>0</formula>
    </cfRule>
  </conditionalFormatting>
  <conditionalFormatting sqref="C13">
    <cfRule type="cellIs" dxfId="662" priority="121" stopIfTrue="1" operator="equal">
      <formula>0</formula>
    </cfRule>
  </conditionalFormatting>
  <conditionalFormatting sqref="C13">
    <cfRule type="cellIs" dxfId="661" priority="123" stopIfTrue="1" operator="equal">
      <formula>0</formula>
    </cfRule>
  </conditionalFormatting>
  <conditionalFormatting sqref="C13">
    <cfRule type="cellIs" dxfId="660" priority="122" stopIfTrue="1" operator="equal">
      <formula>0</formula>
    </cfRule>
  </conditionalFormatting>
  <conditionalFormatting sqref="G12 G7 G10">
    <cfRule type="cellIs" dxfId="659" priority="130" stopIfTrue="1" operator="equal">
      <formula>0</formula>
    </cfRule>
  </conditionalFormatting>
  <conditionalFormatting sqref="C13">
    <cfRule type="cellIs" dxfId="658" priority="128" stopIfTrue="1" operator="equal">
      <formula>0</formula>
    </cfRule>
  </conditionalFormatting>
  <conditionalFormatting sqref="C13">
    <cfRule type="cellIs" dxfId="657" priority="127" stopIfTrue="1" operator="equal">
      <formula>0</formula>
    </cfRule>
  </conditionalFormatting>
  <conditionalFormatting sqref="C13">
    <cfRule type="cellIs" dxfId="656" priority="126" stopIfTrue="1" operator="equal">
      <formula>0</formula>
    </cfRule>
  </conditionalFormatting>
  <conditionalFormatting sqref="C13">
    <cfRule type="cellIs" dxfId="655" priority="125" stopIfTrue="1" operator="equal">
      <formula>0</formula>
    </cfRule>
  </conditionalFormatting>
  <conditionalFormatting sqref="C13">
    <cfRule type="cellIs" dxfId="654" priority="124" stopIfTrue="1" operator="equal">
      <formula>0</formula>
    </cfRule>
  </conditionalFormatting>
  <conditionalFormatting sqref="C32:C33">
    <cfRule type="cellIs" dxfId="653" priority="33" stopIfTrue="1" operator="equal">
      <formula>0</formula>
    </cfRule>
  </conditionalFormatting>
  <conditionalFormatting sqref="C32:C33">
    <cfRule type="cellIs" dxfId="652" priority="32" stopIfTrue="1" operator="equal">
      <formula>0</formula>
    </cfRule>
  </conditionalFormatting>
  <conditionalFormatting sqref="C32:C33">
    <cfRule type="cellIs" dxfId="651" priority="31" stopIfTrue="1" operator="equal">
      <formula>0</formula>
    </cfRule>
  </conditionalFormatting>
  <conditionalFormatting sqref="C32:C33">
    <cfRule type="cellIs" dxfId="650" priority="30" stopIfTrue="1" operator="equal">
      <formula>0</formula>
    </cfRule>
  </conditionalFormatting>
  <conditionalFormatting sqref="C32:C33">
    <cfRule type="cellIs" dxfId="649" priority="29" stopIfTrue="1" operator="equal">
      <formula>0</formula>
    </cfRule>
  </conditionalFormatting>
  <conditionalFormatting sqref="C32:C33">
    <cfRule type="cellIs" dxfId="648" priority="28" stopIfTrue="1" operator="equal">
      <formula>0</formula>
    </cfRule>
  </conditionalFormatting>
  <conditionalFormatting sqref="C32:C33">
    <cfRule type="cellIs" dxfId="647" priority="27" stopIfTrue="1" operator="equal">
      <formula>0</formula>
    </cfRule>
  </conditionalFormatting>
  <conditionalFormatting sqref="C32:C33">
    <cfRule type="cellIs" dxfId="646" priority="26" stopIfTrue="1" operator="equal">
      <formula>0</formula>
    </cfRule>
  </conditionalFormatting>
  <conditionalFormatting sqref="F15:F33">
    <cfRule type="cellIs" dxfId="645" priority="25" stopIfTrue="1" operator="equal">
      <formula>0</formula>
    </cfRule>
  </conditionalFormatting>
  <conditionalFormatting sqref="C32:C33">
    <cfRule type="cellIs" dxfId="644" priority="34" stopIfTrue="1" operator="equal">
      <formula>0</formula>
    </cfRule>
  </conditionalFormatting>
  <conditionalFormatting sqref="B32:B33">
    <cfRule type="cellIs" dxfId="643" priority="36" stopIfTrue="1" operator="equal">
      <formula>0</formula>
    </cfRule>
  </conditionalFormatting>
  <conditionalFormatting sqref="B32:B33">
    <cfRule type="cellIs" dxfId="642" priority="35" stopIfTrue="1" operator="equal">
      <formula>0</formula>
    </cfRule>
  </conditionalFormatting>
  <conditionalFormatting sqref="E32:E33">
    <cfRule type="cellIs" dxfId="641" priority="24" stopIfTrue="1" operator="equal">
      <formula>0</formula>
    </cfRule>
  </conditionalFormatting>
  <conditionalFormatting sqref="E32:E33">
    <cfRule type="cellIs" dxfId="640" priority="23" stopIfTrue="1" operator="equal">
      <formula>0</formula>
    </cfRule>
  </conditionalFormatting>
  <conditionalFormatting sqref="C34">
    <cfRule type="cellIs" dxfId="639" priority="22" stopIfTrue="1" operator="equal">
      <formula>0</formula>
    </cfRule>
  </conditionalFormatting>
  <conditionalFormatting sqref="C34">
    <cfRule type="cellIs" dxfId="638" priority="21" stopIfTrue="1" operator="equal">
      <formula>0</formula>
    </cfRule>
  </conditionalFormatting>
  <conditionalFormatting sqref="C34">
    <cfRule type="cellIs" dxfId="637" priority="20" stopIfTrue="1" operator="equal">
      <formula>0</formula>
    </cfRule>
  </conditionalFormatting>
  <conditionalFormatting sqref="C34">
    <cfRule type="cellIs" dxfId="636" priority="19" stopIfTrue="1" operator="equal">
      <formula>0</formula>
    </cfRule>
  </conditionalFormatting>
  <conditionalFormatting sqref="C34">
    <cfRule type="cellIs" dxfId="635" priority="18" stopIfTrue="1" operator="equal">
      <formula>0</formula>
    </cfRule>
  </conditionalFormatting>
  <conditionalFormatting sqref="C34">
    <cfRule type="cellIs" dxfId="634" priority="17" stopIfTrue="1" operator="equal">
      <formula>0</formula>
    </cfRule>
  </conditionalFormatting>
  <conditionalFormatting sqref="C34">
    <cfRule type="cellIs" dxfId="633" priority="16" stopIfTrue="1" operator="equal">
      <formula>0</formula>
    </cfRule>
  </conditionalFormatting>
  <conditionalFormatting sqref="C34">
    <cfRule type="cellIs" dxfId="632" priority="15" stopIfTrue="1" operator="equal">
      <formula>0</formula>
    </cfRule>
  </conditionalFormatting>
  <conditionalFormatting sqref="C34">
    <cfRule type="cellIs" dxfId="631" priority="14" stopIfTrue="1" operator="equal">
      <formula>0</formula>
    </cfRule>
  </conditionalFormatting>
  <conditionalFormatting sqref="E14:E31">
    <cfRule type="cellIs" dxfId="630" priority="13" stopIfTrue="1" operator="equal">
      <formula>0</formula>
    </cfRule>
  </conditionalFormatting>
  <conditionalFormatting sqref="E14:E31">
    <cfRule type="cellIs" dxfId="629" priority="12" stopIfTrue="1" operator="equal">
      <formula>0</formula>
    </cfRule>
  </conditionalFormatting>
  <conditionalFormatting sqref="B14:B31">
    <cfRule type="cellIs" dxfId="628" priority="11" stopIfTrue="1" operator="equal">
      <formula>0</formula>
    </cfRule>
  </conditionalFormatting>
  <conditionalFormatting sqref="B14:B31">
    <cfRule type="cellIs" dxfId="627" priority="10" stopIfTrue="1" operator="equal">
      <formula>0</formula>
    </cfRule>
  </conditionalFormatting>
  <conditionalFormatting sqref="C14:C31">
    <cfRule type="cellIs" dxfId="626" priority="1" stopIfTrue="1" operator="equal">
      <formula>0</formula>
    </cfRule>
  </conditionalFormatting>
  <conditionalFormatting sqref="C14:C31">
    <cfRule type="cellIs" dxfId="625" priority="2" stopIfTrue="1" operator="equal">
      <formula>0</formula>
    </cfRule>
  </conditionalFormatting>
  <conditionalFormatting sqref="C14:C31">
    <cfRule type="cellIs" dxfId="624" priority="4" stopIfTrue="1" operator="equal">
      <formula>0</formula>
    </cfRule>
  </conditionalFormatting>
  <conditionalFormatting sqref="C14:C31">
    <cfRule type="cellIs" dxfId="623" priority="3" stopIfTrue="1" operator="equal">
      <formula>0</formula>
    </cfRule>
  </conditionalFormatting>
  <conditionalFormatting sqref="C14:C31">
    <cfRule type="cellIs" dxfId="622" priority="9" stopIfTrue="1" operator="equal">
      <formula>0</formula>
    </cfRule>
  </conditionalFormatting>
  <conditionalFormatting sqref="C14:C31">
    <cfRule type="cellIs" dxfId="621" priority="8" stopIfTrue="1" operator="equal">
      <formula>0</formula>
    </cfRule>
  </conditionalFormatting>
  <conditionalFormatting sqref="C14:C31">
    <cfRule type="cellIs" dxfId="620" priority="7" stopIfTrue="1" operator="equal">
      <formula>0</formula>
    </cfRule>
  </conditionalFormatting>
  <conditionalFormatting sqref="C14:C31">
    <cfRule type="cellIs" dxfId="619" priority="6" stopIfTrue="1" operator="equal">
      <formula>0</formula>
    </cfRule>
  </conditionalFormatting>
  <conditionalFormatting sqref="C14:C31">
    <cfRule type="cellIs" dxfId="618" priority="5" stopIfTrue="1" operator="equal">
      <formula>0</formula>
    </cfRule>
  </conditionalFormatting>
  <printOptions horizontalCentered="1"/>
  <pageMargins left="0.19685039370078741" right="0.19685039370078741" top="0.59055118110236227" bottom="0.59055118110236227" header="0.31496062992125984" footer="0.39370078740157483"/>
  <pageSetup paperSize="9" scale="79" orientation="portrait" horizontalDpi="4294967294" verticalDpi="300" r:id="rId1"/>
  <headerFooter alignWithMargins="0">
    <oddFooter>&amp;C&amp;"Calibri,Regular"&amp;8Página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AO43"/>
  <sheetViews>
    <sheetView showGridLines="0" view="pageBreakPreview" zoomScaleNormal="130" zoomScaleSheetLayoutView="100" workbookViewId="0">
      <pane xSplit="21" ySplit="12" topLeftCell="V13" activePane="bottomRight" state="frozen"/>
      <selection activeCell="C27" sqref="C27:H27"/>
      <selection pane="topRight" activeCell="C27" sqref="C27:H27"/>
      <selection pane="bottomLeft" activeCell="C27" sqref="C27:H27"/>
      <selection pane="bottomRight" activeCell="AA12" sqref="AA12:AC12"/>
    </sheetView>
  </sheetViews>
  <sheetFormatPr defaultColWidth="9.140625" defaultRowHeight="15" customHeight="1" x14ac:dyDescent="0.2"/>
  <cols>
    <col min="1" max="1" width="1.5703125" style="117" customWidth="1"/>
    <col min="2" max="2" width="11" style="128" customWidth="1"/>
    <col min="3" max="3" width="9.28515625" style="117" customWidth="1"/>
    <col min="4" max="4" width="7.140625" style="117" customWidth="1"/>
    <col min="5" max="5" width="0.7109375" style="117" customWidth="1"/>
    <col min="6" max="6" width="10.7109375" style="117" customWidth="1"/>
    <col min="7" max="7" width="0.5703125" style="117" customWidth="1"/>
    <col min="8" max="8" width="5.140625" style="117" customWidth="1"/>
    <col min="9" max="9" width="5.5703125" style="117" customWidth="1"/>
    <col min="10" max="11" width="5.140625" style="117" customWidth="1"/>
    <col min="12" max="12" width="0.42578125" style="117" customWidth="1"/>
    <col min="13" max="15" width="5.140625" style="117" customWidth="1"/>
    <col min="16" max="19" width="5.140625" style="127" customWidth="1"/>
    <col min="20" max="20" width="0.28515625" style="127" customWidth="1"/>
    <col min="21" max="21" width="0.7109375" style="127" customWidth="1"/>
    <col min="22" max="33" width="7.85546875" style="127" customWidth="1"/>
    <col min="34" max="34" width="9.140625" style="117"/>
    <col min="35" max="35" width="0" style="117" hidden="1" customWidth="1"/>
    <col min="36" max="16384" width="9.140625" style="117"/>
  </cols>
  <sheetData>
    <row r="1" spans="2:41" s="109" customFormat="1" ht="4.5" customHeight="1" thickBot="1" x14ac:dyDescent="0.25"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  <c r="R1" s="452"/>
      <c r="S1" s="452"/>
      <c r="T1" s="452"/>
      <c r="U1" s="452"/>
      <c r="V1" s="452"/>
      <c r="W1" s="452"/>
      <c r="X1" s="452"/>
      <c r="Y1" s="452"/>
      <c r="Z1" s="452"/>
      <c r="AA1" s="188"/>
      <c r="AB1" s="188"/>
      <c r="AC1" s="188"/>
      <c r="AD1" s="188"/>
      <c r="AE1" s="108"/>
      <c r="AF1" s="108"/>
      <c r="AG1" s="108"/>
      <c r="AH1" s="108"/>
    </row>
    <row r="2" spans="2:41" s="109" customFormat="1" ht="12" customHeight="1" x14ac:dyDescent="0.2">
      <c r="B2" s="453" t="s">
        <v>165</v>
      </c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4"/>
      <c r="T2" s="454"/>
      <c r="U2" s="454"/>
      <c r="V2" s="454"/>
      <c r="W2" s="454"/>
      <c r="X2" s="454"/>
      <c r="Y2" s="454"/>
      <c r="Z2" s="454"/>
      <c r="AA2" s="454"/>
      <c r="AB2" s="454"/>
      <c r="AC2" s="454"/>
      <c r="AD2" s="454"/>
      <c r="AE2" s="455"/>
      <c r="AF2" s="434"/>
      <c r="AG2" s="435"/>
      <c r="AH2" s="108"/>
      <c r="AI2" s="76" t="s">
        <v>149</v>
      </c>
      <c r="AJ2" s="108"/>
      <c r="AK2" s="108"/>
      <c r="AL2" s="108"/>
      <c r="AM2" s="108"/>
      <c r="AN2" s="108"/>
      <c r="AO2" s="108"/>
    </row>
    <row r="3" spans="2:41" s="109" customFormat="1" ht="25.5" customHeight="1" x14ac:dyDescent="0.2">
      <c r="B3" s="456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7"/>
      <c r="R3" s="457"/>
      <c r="S3" s="457"/>
      <c r="T3" s="457"/>
      <c r="U3" s="457"/>
      <c r="V3" s="457"/>
      <c r="W3" s="457"/>
      <c r="X3" s="457"/>
      <c r="Y3" s="457"/>
      <c r="Z3" s="457"/>
      <c r="AA3" s="457"/>
      <c r="AB3" s="457"/>
      <c r="AC3" s="457"/>
      <c r="AD3" s="457"/>
      <c r="AE3" s="458"/>
      <c r="AF3" s="436"/>
      <c r="AG3" s="437"/>
      <c r="AH3" s="108"/>
      <c r="AI3" s="76" t="s">
        <v>150</v>
      </c>
      <c r="AJ3" s="108"/>
      <c r="AK3" s="108"/>
      <c r="AL3" s="108"/>
      <c r="AM3" s="108"/>
      <c r="AN3" s="108"/>
      <c r="AO3" s="108"/>
    </row>
    <row r="4" spans="2:41" s="109" customFormat="1" ht="20.25" customHeight="1" thickBot="1" x14ac:dyDescent="0.25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0"/>
      <c r="O4" s="460"/>
      <c r="P4" s="460"/>
      <c r="Q4" s="460"/>
      <c r="R4" s="460"/>
      <c r="S4" s="460"/>
      <c r="T4" s="460"/>
      <c r="U4" s="460"/>
      <c r="V4" s="460"/>
      <c r="W4" s="460"/>
      <c r="X4" s="460"/>
      <c r="Y4" s="460"/>
      <c r="Z4" s="460"/>
      <c r="AA4" s="460"/>
      <c r="AB4" s="460"/>
      <c r="AC4" s="460"/>
      <c r="AD4" s="460"/>
      <c r="AE4" s="461"/>
      <c r="AF4" s="438"/>
      <c r="AG4" s="439"/>
      <c r="AH4" s="108"/>
      <c r="AI4" s="108"/>
      <c r="AJ4" s="108"/>
      <c r="AK4" s="108"/>
      <c r="AL4" s="108"/>
      <c r="AM4" s="108"/>
      <c r="AN4" s="108"/>
      <c r="AO4" s="108"/>
    </row>
    <row r="5" spans="2:41" s="109" customFormat="1" ht="10.5" customHeight="1" thickBot="1" x14ac:dyDescent="0.25">
      <c r="B5" s="111"/>
      <c r="C5" s="112"/>
      <c r="D5" s="112"/>
      <c r="E5" s="113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08"/>
      <c r="AI5" s="108"/>
    </row>
    <row r="6" spans="2:41" s="109" customFormat="1" ht="12" x14ac:dyDescent="0.15">
      <c r="B6" s="487" t="s">
        <v>83</v>
      </c>
      <c r="C6" s="488"/>
      <c r="D6" s="488"/>
      <c r="E6" s="339"/>
      <c r="F6" s="340" t="s">
        <v>148</v>
      </c>
      <c r="G6" s="339"/>
      <c r="H6" s="489" t="s">
        <v>64</v>
      </c>
      <c r="I6" s="488"/>
      <c r="J6" s="488"/>
      <c r="K6" s="488"/>
      <c r="L6" s="488"/>
      <c r="M6" s="488"/>
      <c r="N6" s="488"/>
      <c r="O6" s="488"/>
      <c r="P6" s="488"/>
      <c r="Q6" s="488"/>
      <c r="R6" s="488"/>
      <c r="S6" s="488"/>
      <c r="T6" s="488"/>
      <c r="U6" s="339"/>
      <c r="V6" s="490" t="s">
        <v>84</v>
      </c>
      <c r="W6" s="490"/>
      <c r="X6" s="490"/>
      <c r="Y6" s="490"/>
      <c r="Z6" s="490"/>
      <c r="AA6" s="490"/>
      <c r="AB6" s="490"/>
      <c r="AC6" s="490"/>
      <c r="AD6" s="490"/>
      <c r="AE6" s="490"/>
      <c r="AF6" s="490"/>
      <c r="AG6" s="491"/>
      <c r="AH6" s="108"/>
      <c r="AI6" s="108"/>
    </row>
    <row r="7" spans="2:41" ht="12" customHeight="1" x14ac:dyDescent="0.2">
      <c r="B7" s="492" t="s">
        <v>62</v>
      </c>
      <c r="C7" s="463" t="s">
        <v>85</v>
      </c>
      <c r="D7" s="493" t="s">
        <v>61</v>
      </c>
      <c r="E7" s="114"/>
      <c r="F7" s="473" t="s">
        <v>87</v>
      </c>
      <c r="G7" s="114"/>
      <c r="H7" s="463" t="s">
        <v>151</v>
      </c>
      <c r="I7" s="463"/>
      <c r="J7" s="477" t="s">
        <v>152</v>
      </c>
      <c r="K7" s="478"/>
      <c r="L7" s="333"/>
      <c r="M7" s="484" t="s">
        <v>154</v>
      </c>
      <c r="N7" s="485"/>
      <c r="O7" s="485"/>
      <c r="P7" s="485"/>
      <c r="Q7" s="485"/>
      <c r="R7" s="485"/>
      <c r="S7" s="486"/>
      <c r="T7" s="334"/>
      <c r="U7" s="116"/>
      <c r="V7" s="463" t="s">
        <v>138</v>
      </c>
      <c r="W7" s="463"/>
      <c r="X7" s="463"/>
      <c r="Y7" s="463"/>
      <c r="Z7" s="484" t="s">
        <v>124</v>
      </c>
      <c r="AA7" s="485"/>
      <c r="AB7" s="485"/>
      <c r="AC7" s="485"/>
      <c r="AD7" s="485"/>
      <c r="AE7" s="485"/>
      <c r="AF7" s="485"/>
      <c r="AG7" s="499"/>
    </row>
    <row r="8" spans="2:41" ht="12" customHeight="1" x14ac:dyDescent="0.2">
      <c r="B8" s="492"/>
      <c r="C8" s="463"/>
      <c r="D8" s="493"/>
      <c r="E8" s="114"/>
      <c r="F8" s="474"/>
      <c r="G8" s="114"/>
      <c r="H8" s="463"/>
      <c r="I8" s="463"/>
      <c r="J8" s="494"/>
      <c r="K8" s="495"/>
      <c r="L8" s="335"/>
      <c r="M8" s="484" t="s">
        <v>144</v>
      </c>
      <c r="N8" s="485"/>
      <c r="O8" s="485"/>
      <c r="P8" s="485"/>
      <c r="Q8" s="485"/>
      <c r="R8" s="485"/>
      <c r="S8" s="486"/>
      <c r="T8" s="334"/>
      <c r="U8" s="116"/>
      <c r="V8" s="463"/>
      <c r="W8" s="463"/>
      <c r="X8" s="463"/>
      <c r="Y8" s="463"/>
      <c r="Z8" s="484" t="s">
        <v>156</v>
      </c>
      <c r="AA8" s="485"/>
      <c r="AB8" s="485"/>
      <c r="AC8" s="486"/>
      <c r="AD8" s="484" t="s">
        <v>159</v>
      </c>
      <c r="AE8" s="485"/>
      <c r="AF8" s="485"/>
      <c r="AG8" s="499"/>
    </row>
    <row r="9" spans="2:41" ht="12" customHeight="1" x14ac:dyDescent="0.2">
      <c r="B9" s="492"/>
      <c r="C9" s="463"/>
      <c r="D9" s="493"/>
      <c r="E9" s="114"/>
      <c r="F9" s="474"/>
      <c r="G9" s="114"/>
      <c r="H9" s="463"/>
      <c r="I9" s="463"/>
      <c r="J9" s="496"/>
      <c r="K9" s="497"/>
      <c r="L9" s="332"/>
      <c r="M9" s="473" t="s">
        <v>182</v>
      </c>
      <c r="N9" s="473" t="s">
        <v>361</v>
      </c>
      <c r="O9" s="473"/>
      <c r="P9" s="473"/>
      <c r="Q9" s="473"/>
      <c r="R9" s="473"/>
      <c r="S9" s="473"/>
      <c r="T9" s="129"/>
      <c r="U9" s="116"/>
      <c r="V9" s="463" t="s">
        <v>158</v>
      </c>
      <c r="W9" s="463"/>
      <c r="X9" s="485" t="s">
        <v>157</v>
      </c>
      <c r="Y9" s="486"/>
      <c r="Z9" s="484" t="s">
        <v>92</v>
      </c>
      <c r="AA9" s="486"/>
      <c r="AB9" s="484" t="s">
        <v>93</v>
      </c>
      <c r="AC9" s="486"/>
      <c r="AD9" s="484" t="s">
        <v>92</v>
      </c>
      <c r="AE9" s="486"/>
      <c r="AF9" s="484" t="s">
        <v>93</v>
      </c>
      <c r="AG9" s="499"/>
    </row>
    <row r="10" spans="2:41" ht="24.75" x14ac:dyDescent="0.2">
      <c r="B10" s="492"/>
      <c r="C10" s="463"/>
      <c r="D10" s="493"/>
      <c r="E10" s="114"/>
      <c r="F10" s="474"/>
      <c r="G10" s="114"/>
      <c r="H10" s="332" t="s">
        <v>89</v>
      </c>
      <c r="I10" s="332" t="s">
        <v>88</v>
      </c>
      <c r="J10" s="332" t="s">
        <v>60</v>
      </c>
      <c r="K10" s="332" t="s">
        <v>153</v>
      </c>
      <c r="L10" s="332"/>
      <c r="M10" s="479"/>
      <c r="N10" s="479"/>
      <c r="O10" s="479"/>
      <c r="P10" s="479"/>
      <c r="Q10" s="479"/>
      <c r="R10" s="479"/>
      <c r="S10" s="479"/>
      <c r="T10" s="129"/>
      <c r="U10" s="116"/>
      <c r="V10" s="332" t="s">
        <v>155</v>
      </c>
      <c r="W10" s="332" t="s">
        <v>152</v>
      </c>
      <c r="X10" s="332" t="s">
        <v>155</v>
      </c>
      <c r="Y10" s="332" t="s">
        <v>152</v>
      </c>
      <c r="Z10" s="332" t="s">
        <v>157</v>
      </c>
      <c r="AA10" s="332" t="s">
        <v>158</v>
      </c>
      <c r="AB10" s="332" t="s">
        <v>157</v>
      </c>
      <c r="AC10" s="332" t="s">
        <v>158</v>
      </c>
      <c r="AD10" s="332" t="s">
        <v>160</v>
      </c>
      <c r="AE10" s="332" t="s">
        <v>161</v>
      </c>
      <c r="AF10" s="332" t="s">
        <v>160</v>
      </c>
      <c r="AG10" s="341" t="s">
        <v>161</v>
      </c>
    </row>
    <row r="11" spans="2:41" s="118" customFormat="1" ht="12" x14ac:dyDescent="0.2">
      <c r="B11" s="492"/>
      <c r="C11" s="463"/>
      <c r="D11" s="493"/>
      <c r="E11" s="114"/>
      <c r="F11" s="479"/>
      <c r="G11" s="114"/>
      <c r="H11" s="332" t="s">
        <v>57</v>
      </c>
      <c r="I11" s="332" t="s">
        <v>57</v>
      </c>
      <c r="J11" s="332" t="s">
        <v>57</v>
      </c>
      <c r="K11" s="332" t="s">
        <v>57</v>
      </c>
      <c r="L11" s="332"/>
      <c r="M11" s="332" t="s">
        <v>57</v>
      </c>
      <c r="N11" s="332" t="s">
        <v>57</v>
      </c>
      <c r="O11" s="332" t="s">
        <v>57</v>
      </c>
      <c r="P11" s="332" t="s">
        <v>57</v>
      </c>
      <c r="Q11" s="332" t="s">
        <v>57</v>
      </c>
      <c r="R11" s="332" t="s">
        <v>57</v>
      </c>
      <c r="S11" s="332" t="s">
        <v>57</v>
      </c>
      <c r="T11" s="332"/>
      <c r="U11" s="116"/>
      <c r="V11" s="332" t="s">
        <v>56</v>
      </c>
      <c r="W11" s="332" t="s">
        <v>56</v>
      </c>
      <c r="X11" s="332" t="s">
        <v>56</v>
      </c>
      <c r="Y11" s="332" t="s">
        <v>56</v>
      </c>
      <c r="Z11" s="332" t="s">
        <v>55</v>
      </c>
      <c r="AA11" s="332" t="s">
        <v>55</v>
      </c>
      <c r="AB11" s="332" t="s">
        <v>55</v>
      </c>
      <c r="AC11" s="332" t="s">
        <v>55</v>
      </c>
      <c r="AD11" s="332" t="s">
        <v>55</v>
      </c>
      <c r="AE11" s="332" t="s">
        <v>55</v>
      </c>
      <c r="AF11" s="332" t="s">
        <v>55</v>
      </c>
      <c r="AG11" s="341" t="s">
        <v>55</v>
      </c>
    </row>
    <row r="12" spans="2:41" s="214" customFormat="1" ht="15" customHeight="1" thickBot="1" x14ac:dyDescent="0.25">
      <c r="B12" s="342"/>
      <c r="C12" s="343"/>
      <c r="D12" s="343"/>
      <c r="E12" s="344"/>
      <c r="F12" s="343"/>
      <c r="G12" s="344"/>
      <c r="H12" s="343"/>
      <c r="I12" s="343"/>
      <c r="J12" s="343"/>
      <c r="K12" s="343"/>
      <c r="L12" s="343"/>
      <c r="M12" s="343"/>
      <c r="N12" s="343"/>
      <c r="O12" s="343"/>
      <c r="P12" s="343"/>
      <c r="Q12" s="343"/>
      <c r="R12" s="343"/>
      <c r="S12" s="343"/>
      <c r="T12" s="343"/>
      <c r="U12" s="345"/>
      <c r="V12" s="498">
        <f>SUM(V14:W43)</f>
        <v>10.569400000000002</v>
      </c>
      <c r="W12" s="498"/>
      <c r="X12" s="498">
        <f>SUM(X14:Y43)</f>
        <v>0</v>
      </c>
      <c r="Y12" s="498"/>
      <c r="Z12" s="346">
        <f>SUM(Z14:Z43)</f>
        <v>0</v>
      </c>
      <c r="AA12" s="346">
        <f>SUM(AA14:AA43)</f>
        <v>130.94199999999998</v>
      </c>
      <c r="AB12" s="346">
        <f>SUM(AB14:AB43)</f>
        <v>0</v>
      </c>
      <c r="AC12" s="346">
        <f>SUM(AC14:AC43)</f>
        <v>23.759999999999998</v>
      </c>
      <c r="AD12" s="346"/>
      <c r="AE12" s="346">
        <f>SUM(AE14:AE43)</f>
        <v>0</v>
      </c>
      <c r="AF12" s="346">
        <f>SUM(AF14:AF43)</f>
        <v>0</v>
      </c>
      <c r="AG12" s="347">
        <f>SUM(AG14:AG43)</f>
        <v>0</v>
      </c>
    </row>
    <row r="13" spans="2:41" s="118" customFormat="1" ht="5.0999999999999996" customHeight="1" x14ac:dyDescent="0.2">
      <c r="B13" s="336"/>
      <c r="C13" s="337"/>
      <c r="D13" s="337"/>
      <c r="E13" s="114"/>
      <c r="F13" s="337"/>
      <c r="G13" s="114"/>
      <c r="H13" s="116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16"/>
      <c r="V13" s="337"/>
      <c r="W13" s="337"/>
      <c r="X13" s="337"/>
      <c r="Y13" s="337"/>
      <c r="Z13" s="337"/>
      <c r="AA13" s="337"/>
      <c r="AB13" s="337"/>
      <c r="AC13" s="337"/>
      <c r="AD13" s="337"/>
      <c r="AE13" s="337"/>
      <c r="AF13" s="337"/>
      <c r="AG13" s="338"/>
    </row>
    <row r="14" spans="2:41" s="126" customFormat="1" ht="15" customHeight="1" x14ac:dyDescent="0.2">
      <c r="B14" s="198" t="s">
        <v>360</v>
      </c>
      <c r="C14" s="198" t="s">
        <v>297</v>
      </c>
      <c r="D14" s="201">
        <v>1</v>
      </c>
      <c r="E14" s="200"/>
      <c r="F14" s="217" t="s">
        <v>149</v>
      </c>
      <c r="G14" s="200"/>
      <c r="H14" s="201">
        <v>0.25</v>
      </c>
      <c r="I14" s="201">
        <v>0.25</v>
      </c>
      <c r="J14" s="201"/>
      <c r="K14" s="201"/>
      <c r="L14" s="201"/>
      <c r="M14" s="218">
        <v>0.6</v>
      </c>
      <c r="N14" s="218">
        <v>4</v>
      </c>
      <c r="O14" s="218"/>
      <c r="P14" s="218"/>
      <c r="Q14" s="218"/>
      <c r="R14" s="218"/>
      <c r="S14" s="218"/>
      <c r="T14" s="219">
        <f t="shared" ref="T14:T40" si="0">SUM(M14:S14)</f>
        <v>4.5999999999999996</v>
      </c>
      <c r="U14" s="220">
        <f t="shared" ref="U14:U40" si="1">SUM(M14:S14)/COUNT(M14:S14)</f>
        <v>2.2999999999999998</v>
      </c>
      <c r="V14" s="203">
        <f t="shared" ref="V14:V40" si="2">IF(F14="PILAR RET.",IF((H14*I14)&lt;=0.25,D14*H14*I14*T14,0),0)</f>
        <v>0.28749999999999998</v>
      </c>
      <c r="W14" s="203">
        <f t="shared" ref="W14:W40" si="3">IF(F14="PILAR CIRC.",IF((J14)&lt;=0.25,D14*K14*T14,0),0)</f>
        <v>0</v>
      </c>
      <c r="X14" s="203">
        <f t="shared" ref="X14:X40" si="4">IF(F14="PILAR RET.",IF((H14*I14)&gt;0.25,D14*H14*I14*T14,0),0)</f>
        <v>0</v>
      </c>
      <c r="Y14" s="203">
        <f t="shared" ref="Y14:Y40" si="5">IF(F14="PILAR CIRC.",IF((J14)&gt;0.25,D14*K14*T14,0),0)</f>
        <v>0</v>
      </c>
      <c r="Z14" s="203">
        <f t="shared" ref="Z14:Z40" si="6">IF(F14="PILAR RET.",IF(U14&lt;3,IF(H14*I14&gt;0.25,D14*((H14*T14*2)+(I14*T14*2)),0),0),0)</f>
        <v>0</v>
      </c>
      <c r="AA14" s="203">
        <f t="shared" ref="AA14:AA40" si="7">IF(F14="PILAR RET.",IF(U14&lt;3,IF(H14*I14&lt;=0.25,D14*((H14*T14*2)+(I14*T14*2)),0),0),0)</f>
        <v>4.5999999999999996</v>
      </c>
      <c r="AB14" s="203">
        <f t="shared" ref="AB14:AB40" si="8">IF(F14="PILAR RET.",IF(U14&gt;=3,IF(H14*I14&gt;0.25,D14*((H14*T14*2)+(I14*T14*2)),0),0),0)</f>
        <v>0</v>
      </c>
      <c r="AC14" s="203">
        <f t="shared" ref="AC14:AC40" si="9">IF(F14="PILAR RET.",IF(U14&gt;=3,IF(H14*I14&lt;=0.25,D14*((H14*T14*2)+(I14*T14*2)),0),0),0)</f>
        <v>0</v>
      </c>
      <c r="AD14" s="203">
        <f t="shared" ref="AD14:AD40" si="10">IF(F14="PILAR CIRC.",IF(U14&lt;3,IF(J14&gt;0.28,D14*(K14*T14),0),0),0)</f>
        <v>0</v>
      </c>
      <c r="AE14" s="204">
        <f t="shared" ref="AE14:AE40" si="11">IF(F14="PILAR CIRC.",IF(U14&lt;3,IF(J14&lt;=0.28,D14*(K14*T14),0),0),0)</f>
        <v>0</v>
      </c>
      <c r="AF14" s="205">
        <f t="shared" ref="AF14:AF40" si="12">IF(F14="PILAR CIRC.",IF(U14&gt;=3,IF(J14&gt;0.28,D14*(K14*T14),0),0),0)</f>
        <v>0</v>
      </c>
      <c r="AG14" s="205">
        <f t="shared" ref="AG14:AG40" si="13">IF(F14="PILAR CIRC.",IF(U14&gt;=3,IF(J14&lt;=0.28,D14*(K14*T14),0),0),0)</f>
        <v>0</v>
      </c>
    </row>
    <row r="15" spans="2:41" s="126" customFormat="1" ht="15" customHeight="1" x14ac:dyDescent="0.2">
      <c r="B15" s="198" t="s">
        <v>360</v>
      </c>
      <c r="C15" s="198" t="s">
        <v>298</v>
      </c>
      <c r="D15" s="201">
        <v>1</v>
      </c>
      <c r="E15" s="200"/>
      <c r="F15" s="217" t="s">
        <v>149</v>
      </c>
      <c r="G15" s="200"/>
      <c r="H15" s="201">
        <v>0.25</v>
      </c>
      <c r="I15" s="201">
        <v>0.25</v>
      </c>
      <c r="J15" s="201"/>
      <c r="K15" s="201"/>
      <c r="L15" s="201"/>
      <c r="M15" s="218">
        <v>0.6</v>
      </c>
      <c r="N15" s="218">
        <v>4</v>
      </c>
      <c r="O15" s="218"/>
      <c r="P15" s="218"/>
      <c r="Q15" s="218"/>
      <c r="R15" s="218"/>
      <c r="S15" s="218"/>
      <c r="T15" s="219">
        <f t="shared" si="0"/>
        <v>4.5999999999999996</v>
      </c>
      <c r="U15" s="220">
        <f t="shared" si="1"/>
        <v>2.2999999999999998</v>
      </c>
      <c r="V15" s="203">
        <f t="shared" si="2"/>
        <v>0.28749999999999998</v>
      </c>
      <c r="W15" s="203">
        <f t="shared" si="3"/>
        <v>0</v>
      </c>
      <c r="X15" s="203">
        <f t="shared" si="4"/>
        <v>0</v>
      </c>
      <c r="Y15" s="203">
        <f t="shared" si="5"/>
        <v>0</v>
      </c>
      <c r="Z15" s="203">
        <f t="shared" si="6"/>
        <v>0</v>
      </c>
      <c r="AA15" s="203">
        <f t="shared" si="7"/>
        <v>4.5999999999999996</v>
      </c>
      <c r="AB15" s="203">
        <f t="shared" si="8"/>
        <v>0</v>
      </c>
      <c r="AC15" s="203">
        <f t="shared" si="9"/>
        <v>0</v>
      </c>
      <c r="AD15" s="203">
        <f t="shared" si="10"/>
        <v>0</v>
      </c>
      <c r="AE15" s="204">
        <f t="shared" si="11"/>
        <v>0</v>
      </c>
      <c r="AF15" s="205">
        <f t="shared" si="12"/>
        <v>0</v>
      </c>
      <c r="AG15" s="205">
        <f t="shared" si="13"/>
        <v>0</v>
      </c>
    </row>
    <row r="16" spans="2:41" s="126" customFormat="1" ht="15" customHeight="1" x14ac:dyDescent="0.2">
      <c r="B16" s="198" t="s">
        <v>360</v>
      </c>
      <c r="C16" s="198" t="s">
        <v>299</v>
      </c>
      <c r="D16" s="201">
        <v>1</v>
      </c>
      <c r="E16" s="200"/>
      <c r="F16" s="217" t="s">
        <v>149</v>
      </c>
      <c r="G16" s="200"/>
      <c r="H16" s="201">
        <v>0.25</v>
      </c>
      <c r="I16" s="201">
        <v>0.25</v>
      </c>
      <c r="J16" s="201"/>
      <c r="K16" s="201"/>
      <c r="L16" s="201"/>
      <c r="M16" s="218">
        <v>0.6</v>
      </c>
      <c r="N16" s="218">
        <v>4</v>
      </c>
      <c r="O16" s="218"/>
      <c r="P16" s="218"/>
      <c r="Q16" s="218"/>
      <c r="R16" s="218"/>
      <c r="S16" s="218"/>
      <c r="T16" s="219">
        <f t="shared" si="0"/>
        <v>4.5999999999999996</v>
      </c>
      <c r="U16" s="220">
        <f t="shared" si="1"/>
        <v>2.2999999999999998</v>
      </c>
      <c r="V16" s="203">
        <f t="shared" si="2"/>
        <v>0.28749999999999998</v>
      </c>
      <c r="W16" s="203">
        <f t="shared" si="3"/>
        <v>0</v>
      </c>
      <c r="X16" s="203">
        <f t="shared" si="4"/>
        <v>0</v>
      </c>
      <c r="Y16" s="203">
        <f t="shared" si="5"/>
        <v>0</v>
      </c>
      <c r="Z16" s="203">
        <f t="shared" si="6"/>
        <v>0</v>
      </c>
      <c r="AA16" s="203">
        <f t="shared" si="7"/>
        <v>4.5999999999999996</v>
      </c>
      <c r="AB16" s="203">
        <f t="shared" si="8"/>
        <v>0</v>
      </c>
      <c r="AC16" s="203">
        <f t="shared" si="9"/>
        <v>0</v>
      </c>
      <c r="AD16" s="203">
        <f t="shared" si="10"/>
        <v>0</v>
      </c>
      <c r="AE16" s="204">
        <f t="shared" si="11"/>
        <v>0</v>
      </c>
      <c r="AF16" s="205">
        <f t="shared" si="12"/>
        <v>0</v>
      </c>
      <c r="AG16" s="205">
        <f t="shared" si="13"/>
        <v>0</v>
      </c>
    </row>
    <row r="17" spans="2:33" s="126" customFormat="1" ht="15" customHeight="1" x14ac:dyDescent="0.2">
      <c r="B17" s="198" t="s">
        <v>360</v>
      </c>
      <c r="C17" s="198" t="s">
        <v>300</v>
      </c>
      <c r="D17" s="201">
        <v>1</v>
      </c>
      <c r="E17" s="200"/>
      <c r="F17" s="217" t="s">
        <v>149</v>
      </c>
      <c r="G17" s="200"/>
      <c r="H17" s="201">
        <v>0.25</v>
      </c>
      <c r="I17" s="201">
        <v>0.25</v>
      </c>
      <c r="J17" s="201"/>
      <c r="K17" s="201"/>
      <c r="L17" s="201"/>
      <c r="M17" s="218">
        <v>0.6</v>
      </c>
      <c r="N17" s="218">
        <v>4</v>
      </c>
      <c r="O17" s="218"/>
      <c r="P17" s="218"/>
      <c r="Q17" s="218"/>
      <c r="R17" s="218"/>
      <c r="S17" s="218"/>
      <c r="T17" s="219">
        <f t="shared" si="0"/>
        <v>4.5999999999999996</v>
      </c>
      <c r="U17" s="220">
        <f t="shared" si="1"/>
        <v>2.2999999999999998</v>
      </c>
      <c r="V17" s="203">
        <f t="shared" si="2"/>
        <v>0.28749999999999998</v>
      </c>
      <c r="W17" s="203">
        <f t="shared" si="3"/>
        <v>0</v>
      </c>
      <c r="X17" s="203">
        <f t="shared" si="4"/>
        <v>0</v>
      </c>
      <c r="Y17" s="203">
        <f t="shared" si="5"/>
        <v>0</v>
      </c>
      <c r="Z17" s="203">
        <f t="shared" si="6"/>
        <v>0</v>
      </c>
      <c r="AA17" s="203">
        <f t="shared" si="7"/>
        <v>4.5999999999999996</v>
      </c>
      <c r="AB17" s="203">
        <f t="shared" si="8"/>
        <v>0</v>
      </c>
      <c r="AC17" s="203">
        <f t="shared" si="9"/>
        <v>0</v>
      </c>
      <c r="AD17" s="203">
        <f t="shared" si="10"/>
        <v>0</v>
      </c>
      <c r="AE17" s="204">
        <f t="shared" si="11"/>
        <v>0</v>
      </c>
      <c r="AF17" s="205">
        <f t="shared" si="12"/>
        <v>0</v>
      </c>
      <c r="AG17" s="205">
        <f t="shared" si="13"/>
        <v>0</v>
      </c>
    </row>
    <row r="18" spans="2:33" s="126" customFormat="1" ht="15" customHeight="1" x14ac:dyDescent="0.2">
      <c r="B18" s="198" t="s">
        <v>360</v>
      </c>
      <c r="C18" s="198" t="s">
        <v>301</v>
      </c>
      <c r="D18" s="201">
        <v>1</v>
      </c>
      <c r="E18" s="200"/>
      <c r="F18" s="217" t="s">
        <v>149</v>
      </c>
      <c r="G18" s="200"/>
      <c r="H18" s="201">
        <v>0.3</v>
      </c>
      <c r="I18" s="201">
        <v>0.3</v>
      </c>
      <c r="J18" s="201"/>
      <c r="K18" s="201"/>
      <c r="L18" s="201"/>
      <c r="M18" s="218">
        <v>0.6</v>
      </c>
      <c r="N18" s="218">
        <v>4.5</v>
      </c>
      <c r="O18" s="218"/>
      <c r="P18" s="218"/>
      <c r="Q18" s="218"/>
      <c r="R18" s="218"/>
      <c r="S18" s="218"/>
      <c r="T18" s="219">
        <f t="shared" si="0"/>
        <v>5.0999999999999996</v>
      </c>
      <c r="U18" s="220">
        <f t="shared" si="1"/>
        <v>2.5499999999999998</v>
      </c>
      <c r="V18" s="203">
        <f t="shared" si="2"/>
        <v>0.45899999999999996</v>
      </c>
      <c r="W18" s="203">
        <f t="shared" si="3"/>
        <v>0</v>
      </c>
      <c r="X18" s="203">
        <f t="shared" si="4"/>
        <v>0</v>
      </c>
      <c r="Y18" s="203">
        <f t="shared" si="5"/>
        <v>0</v>
      </c>
      <c r="Z18" s="203">
        <f t="shared" si="6"/>
        <v>0</v>
      </c>
      <c r="AA18" s="203">
        <f t="shared" si="7"/>
        <v>6.1199999999999992</v>
      </c>
      <c r="AB18" s="203">
        <f t="shared" si="8"/>
        <v>0</v>
      </c>
      <c r="AC18" s="203">
        <f t="shared" si="9"/>
        <v>0</v>
      </c>
      <c r="AD18" s="203">
        <f t="shared" si="10"/>
        <v>0</v>
      </c>
      <c r="AE18" s="204">
        <f t="shared" si="11"/>
        <v>0</v>
      </c>
      <c r="AF18" s="205">
        <f t="shared" si="12"/>
        <v>0</v>
      </c>
      <c r="AG18" s="205">
        <f t="shared" si="13"/>
        <v>0</v>
      </c>
    </row>
    <row r="19" spans="2:33" s="126" customFormat="1" ht="15" customHeight="1" x14ac:dyDescent="0.2">
      <c r="B19" s="198" t="s">
        <v>360</v>
      </c>
      <c r="C19" s="198" t="s">
        <v>302</v>
      </c>
      <c r="D19" s="201">
        <v>1</v>
      </c>
      <c r="E19" s="200"/>
      <c r="F19" s="217" t="s">
        <v>149</v>
      </c>
      <c r="G19" s="200"/>
      <c r="H19" s="201">
        <v>0.2</v>
      </c>
      <c r="I19" s="201">
        <v>0.2</v>
      </c>
      <c r="J19" s="201"/>
      <c r="K19" s="201"/>
      <c r="L19" s="201"/>
      <c r="M19" s="218">
        <v>0.6</v>
      </c>
      <c r="N19" s="218">
        <v>4.5</v>
      </c>
      <c r="O19" s="218"/>
      <c r="P19" s="218"/>
      <c r="Q19" s="218"/>
      <c r="R19" s="218"/>
      <c r="S19" s="218"/>
      <c r="T19" s="219">
        <f t="shared" si="0"/>
        <v>5.0999999999999996</v>
      </c>
      <c r="U19" s="220">
        <f t="shared" si="1"/>
        <v>2.5499999999999998</v>
      </c>
      <c r="V19" s="203">
        <f t="shared" si="2"/>
        <v>0.20400000000000001</v>
      </c>
      <c r="W19" s="203">
        <f t="shared" si="3"/>
        <v>0</v>
      </c>
      <c r="X19" s="203">
        <f t="shared" si="4"/>
        <v>0</v>
      </c>
      <c r="Y19" s="203">
        <f t="shared" si="5"/>
        <v>0</v>
      </c>
      <c r="Z19" s="203">
        <f t="shared" si="6"/>
        <v>0</v>
      </c>
      <c r="AA19" s="203">
        <f t="shared" si="7"/>
        <v>4.08</v>
      </c>
      <c r="AB19" s="203">
        <f t="shared" si="8"/>
        <v>0</v>
      </c>
      <c r="AC19" s="203">
        <f t="shared" si="9"/>
        <v>0</v>
      </c>
      <c r="AD19" s="203">
        <f t="shared" si="10"/>
        <v>0</v>
      </c>
      <c r="AE19" s="204">
        <f t="shared" si="11"/>
        <v>0</v>
      </c>
      <c r="AF19" s="205">
        <f t="shared" si="12"/>
        <v>0</v>
      </c>
      <c r="AG19" s="205">
        <f t="shared" si="13"/>
        <v>0</v>
      </c>
    </row>
    <row r="20" spans="2:33" s="126" customFormat="1" ht="15" customHeight="1" x14ac:dyDescent="0.2">
      <c r="B20" s="198" t="s">
        <v>360</v>
      </c>
      <c r="C20" s="198" t="s">
        <v>303</v>
      </c>
      <c r="D20" s="201">
        <v>1</v>
      </c>
      <c r="E20" s="200"/>
      <c r="F20" s="217" t="s">
        <v>149</v>
      </c>
      <c r="G20" s="200"/>
      <c r="H20" s="201">
        <v>0.3</v>
      </c>
      <c r="I20" s="201">
        <v>0.3</v>
      </c>
      <c r="J20" s="201"/>
      <c r="K20" s="201"/>
      <c r="L20" s="201"/>
      <c r="M20" s="218">
        <v>0.6</v>
      </c>
      <c r="N20" s="218">
        <v>4.5</v>
      </c>
      <c r="O20" s="218"/>
      <c r="P20" s="218"/>
      <c r="Q20" s="218"/>
      <c r="R20" s="218"/>
      <c r="S20" s="218"/>
      <c r="T20" s="219">
        <f t="shared" si="0"/>
        <v>5.0999999999999996</v>
      </c>
      <c r="U20" s="220">
        <f t="shared" si="1"/>
        <v>2.5499999999999998</v>
      </c>
      <c r="V20" s="203">
        <f t="shared" si="2"/>
        <v>0.45899999999999996</v>
      </c>
      <c r="W20" s="203">
        <f t="shared" si="3"/>
        <v>0</v>
      </c>
      <c r="X20" s="203">
        <f t="shared" si="4"/>
        <v>0</v>
      </c>
      <c r="Y20" s="203">
        <f t="shared" si="5"/>
        <v>0</v>
      </c>
      <c r="Z20" s="203">
        <f t="shared" si="6"/>
        <v>0</v>
      </c>
      <c r="AA20" s="203">
        <f t="shared" si="7"/>
        <v>6.1199999999999992</v>
      </c>
      <c r="AB20" s="203">
        <f t="shared" si="8"/>
        <v>0</v>
      </c>
      <c r="AC20" s="203">
        <f t="shared" si="9"/>
        <v>0</v>
      </c>
      <c r="AD20" s="203">
        <f t="shared" si="10"/>
        <v>0</v>
      </c>
      <c r="AE20" s="204">
        <f t="shared" si="11"/>
        <v>0</v>
      </c>
      <c r="AF20" s="205">
        <f t="shared" si="12"/>
        <v>0</v>
      </c>
      <c r="AG20" s="205">
        <f t="shared" si="13"/>
        <v>0</v>
      </c>
    </row>
    <row r="21" spans="2:33" s="126" customFormat="1" ht="15" customHeight="1" x14ac:dyDescent="0.2">
      <c r="B21" s="198" t="s">
        <v>360</v>
      </c>
      <c r="C21" s="198" t="s">
        <v>304</v>
      </c>
      <c r="D21" s="201">
        <v>1</v>
      </c>
      <c r="E21" s="200"/>
      <c r="F21" s="217" t="s">
        <v>149</v>
      </c>
      <c r="G21" s="200"/>
      <c r="H21" s="201">
        <v>0.2</v>
      </c>
      <c r="I21" s="201">
        <v>0.2</v>
      </c>
      <c r="J21" s="201"/>
      <c r="K21" s="201"/>
      <c r="L21" s="201"/>
      <c r="M21" s="218">
        <v>0.6</v>
      </c>
      <c r="N21" s="218">
        <v>4.5</v>
      </c>
      <c r="O21" s="218"/>
      <c r="P21" s="218"/>
      <c r="Q21" s="218"/>
      <c r="R21" s="218"/>
      <c r="S21" s="218"/>
      <c r="T21" s="219">
        <f t="shared" si="0"/>
        <v>5.0999999999999996</v>
      </c>
      <c r="U21" s="220">
        <f t="shared" si="1"/>
        <v>2.5499999999999998</v>
      </c>
      <c r="V21" s="203">
        <f t="shared" si="2"/>
        <v>0.20400000000000001</v>
      </c>
      <c r="W21" s="203">
        <f t="shared" si="3"/>
        <v>0</v>
      </c>
      <c r="X21" s="203">
        <f t="shared" si="4"/>
        <v>0</v>
      </c>
      <c r="Y21" s="203">
        <f t="shared" si="5"/>
        <v>0</v>
      </c>
      <c r="Z21" s="203">
        <f t="shared" si="6"/>
        <v>0</v>
      </c>
      <c r="AA21" s="203">
        <f t="shared" si="7"/>
        <v>4.08</v>
      </c>
      <c r="AB21" s="203">
        <f t="shared" si="8"/>
        <v>0</v>
      </c>
      <c r="AC21" s="203">
        <f t="shared" si="9"/>
        <v>0</v>
      </c>
      <c r="AD21" s="203">
        <f t="shared" si="10"/>
        <v>0</v>
      </c>
      <c r="AE21" s="204">
        <f t="shared" si="11"/>
        <v>0</v>
      </c>
      <c r="AF21" s="205">
        <f t="shared" si="12"/>
        <v>0</v>
      </c>
      <c r="AG21" s="205">
        <f t="shared" si="13"/>
        <v>0</v>
      </c>
    </row>
    <row r="22" spans="2:33" s="126" customFormat="1" ht="15" customHeight="1" x14ac:dyDescent="0.2">
      <c r="B22" s="198" t="s">
        <v>360</v>
      </c>
      <c r="C22" s="198" t="s">
        <v>305</v>
      </c>
      <c r="D22" s="201">
        <v>1</v>
      </c>
      <c r="E22" s="200"/>
      <c r="F22" s="217" t="s">
        <v>149</v>
      </c>
      <c r="G22" s="200"/>
      <c r="H22" s="201">
        <v>0.3</v>
      </c>
      <c r="I22" s="201">
        <v>0.2</v>
      </c>
      <c r="J22" s="201"/>
      <c r="K22" s="201"/>
      <c r="L22" s="201"/>
      <c r="M22" s="218">
        <v>0.6</v>
      </c>
      <c r="N22" s="218">
        <v>4.5</v>
      </c>
      <c r="O22" s="218"/>
      <c r="P22" s="218"/>
      <c r="Q22" s="218"/>
      <c r="R22" s="218"/>
      <c r="S22" s="218"/>
      <c r="T22" s="219">
        <f t="shared" si="0"/>
        <v>5.0999999999999996</v>
      </c>
      <c r="U22" s="220">
        <f t="shared" si="1"/>
        <v>2.5499999999999998</v>
      </c>
      <c r="V22" s="203">
        <f t="shared" si="2"/>
        <v>0.30599999999999999</v>
      </c>
      <c r="W22" s="203">
        <f t="shared" si="3"/>
        <v>0</v>
      </c>
      <c r="X22" s="203">
        <f t="shared" si="4"/>
        <v>0</v>
      </c>
      <c r="Y22" s="203">
        <f t="shared" si="5"/>
        <v>0</v>
      </c>
      <c r="Z22" s="203">
        <f t="shared" si="6"/>
        <v>0</v>
      </c>
      <c r="AA22" s="203">
        <f t="shared" si="7"/>
        <v>5.0999999999999996</v>
      </c>
      <c r="AB22" s="203">
        <f t="shared" si="8"/>
        <v>0</v>
      </c>
      <c r="AC22" s="203">
        <f t="shared" si="9"/>
        <v>0</v>
      </c>
      <c r="AD22" s="203">
        <f t="shared" si="10"/>
        <v>0</v>
      </c>
      <c r="AE22" s="204">
        <f t="shared" si="11"/>
        <v>0</v>
      </c>
      <c r="AF22" s="205">
        <f t="shared" si="12"/>
        <v>0</v>
      </c>
      <c r="AG22" s="205">
        <f t="shared" si="13"/>
        <v>0</v>
      </c>
    </row>
    <row r="23" spans="2:33" s="126" customFormat="1" ht="15" customHeight="1" x14ac:dyDescent="0.2">
      <c r="B23" s="198" t="s">
        <v>360</v>
      </c>
      <c r="C23" s="198" t="s">
        <v>306</v>
      </c>
      <c r="D23" s="201">
        <v>1</v>
      </c>
      <c r="E23" s="200"/>
      <c r="F23" s="217" t="s">
        <v>149</v>
      </c>
      <c r="G23" s="200"/>
      <c r="H23" s="201">
        <v>0.3</v>
      </c>
      <c r="I23" s="201">
        <v>0.3</v>
      </c>
      <c r="J23" s="201"/>
      <c r="K23" s="201"/>
      <c r="L23" s="201"/>
      <c r="M23" s="218">
        <v>0.6</v>
      </c>
      <c r="N23" s="218">
        <v>4.5</v>
      </c>
      <c r="O23" s="218"/>
      <c r="P23" s="218"/>
      <c r="Q23" s="218"/>
      <c r="R23" s="218"/>
      <c r="S23" s="218"/>
      <c r="T23" s="219">
        <f t="shared" si="0"/>
        <v>5.0999999999999996</v>
      </c>
      <c r="U23" s="220">
        <f t="shared" si="1"/>
        <v>2.5499999999999998</v>
      </c>
      <c r="V23" s="203">
        <f t="shared" si="2"/>
        <v>0.45899999999999996</v>
      </c>
      <c r="W23" s="203">
        <f t="shared" si="3"/>
        <v>0</v>
      </c>
      <c r="X23" s="203">
        <f t="shared" si="4"/>
        <v>0</v>
      </c>
      <c r="Y23" s="203">
        <f t="shared" si="5"/>
        <v>0</v>
      </c>
      <c r="Z23" s="203">
        <f t="shared" si="6"/>
        <v>0</v>
      </c>
      <c r="AA23" s="203">
        <f t="shared" si="7"/>
        <v>6.1199999999999992</v>
      </c>
      <c r="AB23" s="203">
        <f t="shared" si="8"/>
        <v>0</v>
      </c>
      <c r="AC23" s="203">
        <f t="shared" si="9"/>
        <v>0</v>
      </c>
      <c r="AD23" s="203">
        <f t="shared" si="10"/>
        <v>0</v>
      </c>
      <c r="AE23" s="204">
        <f t="shared" si="11"/>
        <v>0</v>
      </c>
      <c r="AF23" s="205">
        <f t="shared" si="12"/>
        <v>0</v>
      </c>
      <c r="AG23" s="205">
        <f t="shared" si="13"/>
        <v>0</v>
      </c>
    </row>
    <row r="24" spans="2:33" s="126" customFormat="1" ht="15" customHeight="1" x14ac:dyDescent="0.2">
      <c r="B24" s="198" t="s">
        <v>360</v>
      </c>
      <c r="C24" s="198" t="s">
        <v>307</v>
      </c>
      <c r="D24" s="201">
        <v>1</v>
      </c>
      <c r="E24" s="200"/>
      <c r="F24" s="217" t="s">
        <v>149</v>
      </c>
      <c r="G24" s="200"/>
      <c r="H24" s="201">
        <v>0.2</v>
      </c>
      <c r="I24" s="201">
        <v>0.2</v>
      </c>
      <c r="J24" s="201"/>
      <c r="K24" s="201"/>
      <c r="L24" s="201"/>
      <c r="M24" s="218">
        <v>0.6</v>
      </c>
      <c r="N24" s="218">
        <v>4.5</v>
      </c>
      <c r="O24" s="218"/>
      <c r="P24" s="218"/>
      <c r="Q24" s="218"/>
      <c r="R24" s="218"/>
      <c r="S24" s="218"/>
      <c r="T24" s="219">
        <f t="shared" si="0"/>
        <v>5.0999999999999996</v>
      </c>
      <c r="U24" s="220">
        <f t="shared" si="1"/>
        <v>2.5499999999999998</v>
      </c>
      <c r="V24" s="203">
        <f t="shared" si="2"/>
        <v>0.20400000000000001</v>
      </c>
      <c r="W24" s="203">
        <f t="shared" si="3"/>
        <v>0</v>
      </c>
      <c r="X24" s="203">
        <f t="shared" si="4"/>
        <v>0</v>
      </c>
      <c r="Y24" s="203">
        <f t="shared" si="5"/>
        <v>0</v>
      </c>
      <c r="Z24" s="203">
        <f t="shared" si="6"/>
        <v>0</v>
      </c>
      <c r="AA24" s="203">
        <f t="shared" si="7"/>
        <v>4.08</v>
      </c>
      <c r="AB24" s="203">
        <f t="shared" si="8"/>
        <v>0</v>
      </c>
      <c r="AC24" s="203">
        <f t="shared" si="9"/>
        <v>0</v>
      </c>
      <c r="AD24" s="203">
        <f t="shared" si="10"/>
        <v>0</v>
      </c>
      <c r="AE24" s="204">
        <f t="shared" si="11"/>
        <v>0</v>
      </c>
      <c r="AF24" s="205">
        <f t="shared" si="12"/>
        <v>0</v>
      </c>
      <c r="AG24" s="205">
        <f t="shared" si="13"/>
        <v>0</v>
      </c>
    </row>
    <row r="25" spans="2:33" s="126" customFormat="1" ht="15" customHeight="1" x14ac:dyDescent="0.2">
      <c r="B25" s="198" t="s">
        <v>360</v>
      </c>
      <c r="C25" s="198" t="s">
        <v>308</v>
      </c>
      <c r="D25" s="201">
        <v>1</v>
      </c>
      <c r="E25" s="200"/>
      <c r="F25" s="217" t="s">
        <v>149</v>
      </c>
      <c r="G25" s="200"/>
      <c r="H25" s="201">
        <v>0.15</v>
      </c>
      <c r="I25" s="201">
        <v>0.3</v>
      </c>
      <c r="J25" s="201"/>
      <c r="K25" s="201"/>
      <c r="L25" s="201"/>
      <c r="M25" s="218">
        <v>0.6</v>
      </c>
      <c r="N25" s="218">
        <v>4.5</v>
      </c>
      <c r="O25" s="218"/>
      <c r="P25" s="218"/>
      <c r="Q25" s="218"/>
      <c r="R25" s="218"/>
      <c r="S25" s="218"/>
      <c r="T25" s="219">
        <f t="shared" si="0"/>
        <v>5.0999999999999996</v>
      </c>
      <c r="U25" s="220">
        <f t="shared" si="1"/>
        <v>2.5499999999999998</v>
      </c>
      <c r="V25" s="203">
        <f t="shared" si="2"/>
        <v>0.22949999999999998</v>
      </c>
      <c r="W25" s="203">
        <f t="shared" si="3"/>
        <v>0</v>
      </c>
      <c r="X25" s="203">
        <f t="shared" si="4"/>
        <v>0</v>
      </c>
      <c r="Y25" s="203">
        <f t="shared" si="5"/>
        <v>0</v>
      </c>
      <c r="Z25" s="203">
        <f t="shared" si="6"/>
        <v>0</v>
      </c>
      <c r="AA25" s="203">
        <f t="shared" si="7"/>
        <v>4.59</v>
      </c>
      <c r="AB25" s="203">
        <f t="shared" si="8"/>
        <v>0</v>
      </c>
      <c r="AC25" s="203">
        <f t="shared" si="9"/>
        <v>0</v>
      </c>
      <c r="AD25" s="203">
        <f t="shared" si="10"/>
        <v>0</v>
      </c>
      <c r="AE25" s="204">
        <f t="shared" si="11"/>
        <v>0</v>
      </c>
      <c r="AF25" s="205">
        <f t="shared" si="12"/>
        <v>0</v>
      </c>
      <c r="AG25" s="205">
        <f t="shared" si="13"/>
        <v>0</v>
      </c>
    </row>
    <row r="26" spans="2:33" s="126" customFormat="1" ht="15" customHeight="1" x14ac:dyDescent="0.2">
      <c r="B26" s="198" t="s">
        <v>360</v>
      </c>
      <c r="C26" s="198" t="s">
        <v>309</v>
      </c>
      <c r="D26" s="201">
        <v>1</v>
      </c>
      <c r="E26" s="200"/>
      <c r="F26" s="217" t="s">
        <v>149</v>
      </c>
      <c r="G26" s="200"/>
      <c r="H26" s="201">
        <v>0.2</v>
      </c>
      <c r="I26" s="201">
        <v>0.2</v>
      </c>
      <c r="J26" s="201"/>
      <c r="K26" s="201"/>
      <c r="L26" s="201"/>
      <c r="M26" s="218">
        <v>0.6</v>
      </c>
      <c r="N26" s="218">
        <v>4.5</v>
      </c>
      <c r="O26" s="218"/>
      <c r="P26" s="218"/>
      <c r="Q26" s="218"/>
      <c r="R26" s="218"/>
      <c r="S26" s="218"/>
      <c r="T26" s="219">
        <f t="shared" si="0"/>
        <v>5.0999999999999996</v>
      </c>
      <c r="U26" s="220">
        <f t="shared" si="1"/>
        <v>2.5499999999999998</v>
      </c>
      <c r="V26" s="203">
        <f t="shared" si="2"/>
        <v>0.20400000000000001</v>
      </c>
      <c r="W26" s="203">
        <f t="shared" si="3"/>
        <v>0</v>
      </c>
      <c r="X26" s="203">
        <f t="shared" si="4"/>
        <v>0</v>
      </c>
      <c r="Y26" s="203">
        <f t="shared" si="5"/>
        <v>0</v>
      </c>
      <c r="Z26" s="203">
        <f t="shared" si="6"/>
        <v>0</v>
      </c>
      <c r="AA26" s="203">
        <f t="shared" si="7"/>
        <v>4.08</v>
      </c>
      <c r="AB26" s="203">
        <f t="shared" si="8"/>
        <v>0</v>
      </c>
      <c r="AC26" s="203">
        <f t="shared" si="9"/>
        <v>0</v>
      </c>
      <c r="AD26" s="203">
        <f t="shared" si="10"/>
        <v>0</v>
      </c>
      <c r="AE26" s="204">
        <f t="shared" si="11"/>
        <v>0</v>
      </c>
      <c r="AF26" s="205">
        <f t="shared" si="12"/>
        <v>0</v>
      </c>
      <c r="AG26" s="205">
        <f t="shared" si="13"/>
        <v>0</v>
      </c>
    </row>
    <row r="27" spans="2:33" s="126" customFormat="1" ht="15" customHeight="1" x14ac:dyDescent="0.2">
      <c r="B27" s="198" t="s">
        <v>360</v>
      </c>
      <c r="C27" s="198" t="s">
        <v>310</v>
      </c>
      <c r="D27" s="201">
        <v>1</v>
      </c>
      <c r="E27" s="200"/>
      <c r="F27" s="217" t="s">
        <v>149</v>
      </c>
      <c r="G27" s="200"/>
      <c r="H27" s="201">
        <v>0.2</v>
      </c>
      <c r="I27" s="201">
        <v>0.2</v>
      </c>
      <c r="J27" s="201"/>
      <c r="K27" s="201"/>
      <c r="L27" s="201"/>
      <c r="M27" s="218">
        <v>0.6</v>
      </c>
      <c r="N27" s="218">
        <v>4.5</v>
      </c>
      <c r="O27" s="218"/>
      <c r="P27" s="218"/>
      <c r="Q27" s="218"/>
      <c r="R27" s="218"/>
      <c r="S27" s="218"/>
      <c r="T27" s="219">
        <f t="shared" si="0"/>
        <v>5.0999999999999996</v>
      </c>
      <c r="U27" s="220">
        <f t="shared" si="1"/>
        <v>2.5499999999999998</v>
      </c>
      <c r="V27" s="203">
        <f t="shared" si="2"/>
        <v>0.20400000000000001</v>
      </c>
      <c r="W27" s="203">
        <f t="shared" si="3"/>
        <v>0</v>
      </c>
      <c r="X27" s="203">
        <f t="shared" si="4"/>
        <v>0</v>
      </c>
      <c r="Y27" s="203">
        <f t="shared" si="5"/>
        <v>0</v>
      </c>
      <c r="Z27" s="203">
        <f t="shared" si="6"/>
        <v>0</v>
      </c>
      <c r="AA27" s="203">
        <f t="shared" si="7"/>
        <v>4.08</v>
      </c>
      <c r="AB27" s="203">
        <f t="shared" si="8"/>
        <v>0</v>
      </c>
      <c r="AC27" s="203">
        <f t="shared" si="9"/>
        <v>0</v>
      </c>
      <c r="AD27" s="203">
        <f t="shared" si="10"/>
        <v>0</v>
      </c>
      <c r="AE27" s="204">
        <f t="shared" si="11"/>
        <v>0</v>
      </c>
      <c r="AF27" s="205">
        <f t="shared" si="12"/>
        <v>0</v>
      </c>
      <c r="AG27" s="205">
        <f t="shared" si="13"/>
        <v>0</v>
      </c>
    </row>
    <row r="28" spans="2:33" s="126" customFormat="1" ht="15" customHeight="1" x14ac:dyDescent="0.2">
      <c r="B28" s="198" t="s">
        <v>360</v>
      </c>
      <c r="C28" s="198" t="s">
        <v>311</v>
      </c>
      <c r="D28" s="201">
        <v>1</v>
      </c>
      <c r="E28" s="200"/>
      <c r="F28" s="217" t="s">
        <v>149</v>
      </c>
      <c r="G28" s="200"/>
      <c r="H28" s="201">
        <v>0.3</v>
      </c>
      <c r="I28" s="201">
        <v>0.3</v>
      </c>
      <c r="J28" s="201"/>
      <c r="K28" s="201"/>
      <c r="L28" s="201"/>
      <c r="M28" s="218">
        <v>0.6</v>
      </c>
      <c r="N28" s="218">
        <v>5.12</v>
      </c>
      <c r="O28" s="218"/>
      <c r="P28" s="218"/>
      <c r="Q28" s="218"/>
      <c r="R28" s="218"/>
      <c r="S28" s="218"/>
      <c r="T28" s="219">
        <f t="shared" si="0"/>
        <v>5.72</v>
      </c>
      <c r="U28" s="220">
        <f t="shared" si="1"/>
        <v>2.86</v>
      </c>
      <c r="V28" s="203">
        <f t="shared" si="2"/>
        <v>0.51479999999999992</v>
      </c>
      <c r="W28" s="203">
        <f t="shared" si="3"/>
        <v>0</v>
      </c>
      <c r="X28" s="203">
        <f t="shared" si="4"/>
        <v>0</v>
      </c>
      <c r="Y28" s="203">
        <f t="shared" si="5"/>
        <v>0</v>
      </c>
      <c r="Z28" s="203">
        <f t="shared" si="6"/>
        <v>0</v>
      </c>
      <c r="AA28" s="203">
        <f t="shared" si="7"/>
        <v>6.8639999999999999</v>
      </c>
      <c r="AB28" s="203">
        <f t="shared" si="8"/>
        <v>0</v>
      </c>
      <c r="AC28" s="203">
        <f t="shared" si="9"/>
        <v>0</v>
      </c>
      <c r="AD28" s="203">
        <f t="shared" si="10"/>
        <v>0</v>
      </c>
      <c r="AE28" s="204">
        <f t="shared" si="11"/>
        <v>0</v>
      </c>
      <c r="AF28" s="205">
        <f t="shared" si="12"/>
        <v>0</v>
      </c>
      <c r="AG28" s="205">
        <f t="shared" si="13"/>
        <v>0</v>
      </c>
    </row>
    <row r="29" spans="2:33" s="126" customFormat="1" ht="15" customHeight="1" x14ac:dyDescent="0.2">
      <c r="B29" s="198" t="s">
        <v>360</v>
      </c>
      <c r="C29" s="198" t="s">
        <v>312</v>
      </c>
      <c r="D29" s="201">
        <v>1</v>
      </c>
      <c r="E29" s="200"/>
      <c r="F29" s="217" t="s">
        <v>149</v>
      </c>
      <c r="G29" s="200"/>
      <c r="H29" s="201">
        <v>0.3</v>
      </c>
      <c r="I29" s="201">
        <v>0.3</v>
      </c>
      <c r="J29" s="201"/>
      <c r="K29" s="201"/>
      <c r="L29" s="201"/>
      <c r="M29" s="218">
        <v>0.6</v>
      </c>
      <c r="N29" s="218">
        <v>5.12</v>
      </c>
      <c r="O29" s="218"/>
      <c r="P29" s="218"/>
      <c r="Q29" s="218"/>
      <c r="R29" s="218"/>
      <c r="S29" s="218"/>
      <c r="T29" s="219">
        <f t="shared" si="0"/>
        <v>5.72</v>
      </c>
      <c r="U29" s="220">
        <f t="shared" si="1"/>
        <v>2.86</v>
      </c>
      <c r="V29" s="203">
        <f t="shared" si="2"/>
        <v>0.51479999999999992</v>
      </c>
      <c r="W29" s="203">
        <f t="shared" si="3"/>
        <v>0</v>
      </c>
      <c r="X29" s="203">
        <f t="shared" si="4"/>
        <v>0</v>
      </c>
      <c r="Y29" s="203">
        <f t="shared" si="5"/>
        <v>0</v>
      </c>
      <c r="Z29" s="203">
        <f t="shared" si="6"/>
        <v>0</v>
      </c>
      <c r="AA29" s="203">
        <f t="shared" si="7"/>
        <v>6.8639999999999999</v>
      </c>
      <c r="AB29" s="203">
        <f t="shared" si="8"/>
        <v>0</v>
      </c>
      <c r="AC29" s="203">
        <f t="shared" si="9"/>
        <v>0</v>
      </c>
      <c r="AD29" s="203">
        <f t="shared" si="10"/>
        <v>0</v>
      </c>
      <c r="AE29" s="204">
        <f t="shared" si="11"/>
        <v>0</v>
      </c>
      <c r="AF29" s="205">
        <f t="shared" si="12"/>
        <v>0</v>
      </c>
      <c r="AG29" s="205">
        <f t="shared" si="13"/>
        <v>0</v>
      </c>
    </row>
    <row r="30" spans="2:33" s="126" customFormat="1" ht="15" customHeight="1" x14ac:dyDescent="0.2">
      <c r="B30" s="198" t="s">
        <v>360</v>
      </c>
      <c r="C30" s="198" t="s">
        <v>313</v>
      </c>
      <c r="D30" s="201">
        <v>1</v>
      </c>
      <c r="E30" s="200"/>
      <c r="F30" s="217" t="s">
        <v>149</v>
      </c>
      <c r="G30" s="200"/>
      <c r="H30" s="201">
        <v>0.3</v>
      </c>
      <c r="I30" s="201">
        <v>0.3</v>
      </c>
      <c r="J30" s="201"/>
      <c r="K30" s="201"/>
      <c r="L30" s="201"/>
      <c r="M30" s="218">
        <v>0.6</v>
      </c>
      <c r="N30" s="218">
        <v>5.12</v>
      </c>
      <c r="O30" s="218"/>
      <c r="P30" s="218"/>
      <c r="Q30" s="218"/>
      <c r="R30" s="218"/>
      <c r="S30" s="218"/>
      <c r="T30" s="219">
        <f t="shared" si="0"/>
        <v>5.72</v>
      </c>
      <c r="U30" s="220">
        <f t="shared" si="1"/>
        <v>2.86</v>
      </c>
      <c r="V30" s="203">
        <f t="shared" si="2"/>
        <v>0.51479999999999992</v>
      </c>
      <c r="W30" s="203">
        <f t="shared" si="3"/>
        <v>0</v>
      </c>
      <c r="X30" s="203">
        <f t="shared" si="4"/>
        <v>0</v>
      </c>
      <c r="Y30" s="203">
        <f t="shared" si="5"/>
        <v>0</v>
      </c>
      <c r="Z30" s="203">
        <f t="shared" si="6"/>
        <v>0</v>
      </c>
      <c r="AA30" s="203">
        <f t="shared" si="7"/>
        <v>6.8639999999999999</v>
      </c>
      <c r="AB30" s="203">
        <f t="shared" si="8"/>
        <v>0</v>
      </c>
      <c r="AC30" s="203">
        <f t="shared" si="9"/>
        <v>0</v>
      </c>
      <c r="AD30" s="203">
        <f t="shared" si="10"/>
        <v>0</v>
      </c>
      <c r="AE30" s="204">
        <f t="shared" si="11"/>
        <v>0</v>
      </c>
      <c r="AF30" s="205">
        <f t="shared" si="12"/>
        <v>0</v>
      </c>
      <c r="AG30" s="205">
        <f t="shared" si="13"/>
        <v>0</v>
      </c>
    </row>
    <row r="31" spans="2:33" s="126" customFormat="1" ht="15" customHeight="1" x14ac:dyDescent="0.2">
      <c r="B31" s="198" t="s">
        <v>360</v>
      </c>
      <c r="C31" s="198" t="s">
        <v>314</v>
      </c>
      <c r="D31" s="201">
        <v>1</v>
      </c>
      <c r="E31" s="200"/>
      <c r="F31" s="217" t="s">
        <v>149</v>
      </c>
      <c r="G31" s="200"/>
      <c r="H31" s="201">
        <v>0.2</v>
      </c>
      <c r="I31" s="201">
        <v>0.2</v>
      </c>
      <c r="J31" s="201"/>
      <c r="K31" s="201"/>
      <c r="L31" s="201"/>
      <c r="M31" s="218">
        <v>0.6</v>
      </c>
      <c r="N31" s="218">
        <v>4.5</v>
      </c>
      <c r="O31" s="218"/>
      <c r="P31" s="218"/>
      <c r="Q31" s="218"/>
      <c r="R31" s="218"/>
      <c r="S31" s="218"/>
      <c r="T31" s="219">
        <f t="shared" si="0"/>
        <v>5.0999999999999996</v>
      </c>
      <c r="U31" s="220">
        <f t="shared" si="1"/>
        <v>2.5499999999999998</v>
      </c>
      <c r="V31" s="203">
        <f t="shared" si="2"/>
        <v>0.20400000000000001</v>
      </c>
      <c r="W31" s="203">
        <f t="shared" si="3"/>
        <v>0</v>
      </c>
      <c r="X31" s="203">
        <f t="shared" si="4"/>
        <v>0</v>
      </c>
      <c r="Y31" s="203">
        <f t="shared" si="5"/>
        <v>0</v>
      </c>
      <c r="Z31" s="203">
        <f t="shared" si="6"/>
        <v>0</v>
      </c>
      <c r="AA31" s="203">
        <f t="shared" si="7"/>
        <v>4.08</v>
      </c>
      <c r="AB31" s="203">
        <f t="shared" si="8"/>
        <v>0</v>
      </c>
      <c r="AC31" s="203">
        <f t="shared" si="9"/>
        <v>0</v>
      </c>
      <c r="AD31" s="203">
        <f t="shared" si="10"/>
        <v>0</v>
      </c>
      <c r="AE31" s="204">
        <f t="shared" si="11"/>
        <v>0</v>
      </c>
      <c r="AF31" s="205">
        <f t="shared" si="12"/>
        <v>0</v>
      </c>
      <c r="AG31" s="205">
        <f t="shared" si="13"/>
        <v>0</v>
      </c>
    </row>
    <row r="32" spans="2:33" s="126" customFormat="1" ht="15" customHeight="1" x14ac:dyDescent="0.2">
      <c r="B32" s="198" t="s">
        <v>360</v>
      </c>
      <c r="C32" s="198" t="s">
        <v>315</v>
      </c>
      <c r="D32" s="201">
        <v>1</v>
      </c>
      <c r="E32" s="200"/>
      <c r="F32" s="217" t="s">
        <v>149</v>
      </c>
      <c r="G32" s="200"/>
      <c r="H32" s="201">
        <v>0.3</v>
      </c>
      <c r="I32" s="201">
        <v>0.3</v>
      </c>
      <c r="J32" s="201"/>
      <c r="K32" s="201"/>
      <c r="L32" s="201"/>
      <c r="M32" s="218">
        <v>0.6</v>
      </c>
      <c r="N32" s="218">
        <v>6</v>
      </c>
      <c r="O32" s="218"/>
      <c r="P32" s="218"/>
      <c r="Q32" s="218"/>
      <c r="R32" s="218"/>
      <c r="S32" s="218"/>
      <c r="T32" s="219">
        <f t="shared" si="0"/>
        <v>6.6</v>
      </c>
      <c r="U32" s="220">
        <f t="shared" si="1"/>
        <v>3.3</v>
      </c>
      <c r="V32" s="203">
        <f t="shared" si="2"/>
        <v>0.59399999999999997</v>
      </c>
      <c r="W32" s="203">
        <f t="shared" si="3"/>
        <v>0</v>
      </c>
      <c r="X32" s="203">
        <f t="shared" si="4"/>
        <v>0</v>
      </c>
      <c r="Y32" s="203">
        <f t="shared" si="5"/>
        <v>0</v>
      </c>
      <c r="Z32" s="203">
        <f t="shared" si="6"/>
        <v>0</v>
      </c>
      <c r="AA32" s="203">
        <f t="shared" si="7"/>
        <v>0</v>
      </c>
      <c r="AB32" s="203">
        <f t="shared" si="8"/>
        <v>0</v>
      </c>
      <c r="AC32" s="203">
        <f t="shared" si="9"/>
        <v>7.919999999999999</v>
      </c>
      <c r="AD32" s="203">
        <f t="shared" si="10"/>
        <v>0</v>
      </c>
      <c r="AE32" s="204">
        <f t="shared" si="11"/>
        <v>0</v>
      </c>
      <c r="AF32" s="205">
        <f t="shared" si="12"/>
        <v>0</v>
      </c>
      <c r="AG32" s="205">
        <f t="shared" si="13"/>
        <v>0</v>
      </c>
    </row>
    <row r="33" spans="2:33" s="126" customFormat="1" ht="15" customHeight="1" x14ac:dyDescent="0.2">
      <c r="B33" s="198" t="s">
        <v>360</v>
      </c>
      <c r="C33" s="198" t="s">
        <v>316</v>
      </c>
      <c r="D33" s="201">
        <v>1</v>
      </c>
      <c r="E33" s="200"/>
      <c r="F33" s="217" t="s">
        <v>149</v>
      </c>
      <c r="G33" s="200"/>
      <c r="H33" s="201">
        <v>0.3</v>
      </c>
      <c r="I33" s="201">
        <v>0.3</v>
      </c>
      <c r="J33" s="201"/>
      <c r="K33" s="201"/>
      <c r="L33" s="201"/>
      <c r="M33" s="218">
        <v>0.6</v>
      </c>
      <c r="N33" s="218">
        <v>6</v>
      </c>
      <c r="O33" s="218"/>
      <c r="P33" s="218"/>
      <c r="Q33" s="218"/>
      <c r="R33" s="218"/>
      <c r="S33" s="218"/>
      <c r="T33" s="219">
        <f t="shared" si="0"/>
        <v>6.6</v>
      </c>
      <c r="U33" s="220">
        <f t="shared" si="1"/>
        <v>3.3</v>
      </c>
      <c r="V33" s="203">
        <f t="shared" si="2"/>
        <v>0.59399999999999997</v>
      </c>
      <c r="W33" s="203">
        <f t="shared" si="3"/>
        <v>0</v>
      </c>
      <c r="X33" s="203">
        <f t="shared" si="4"/>
        <v>0</v>
      </c>
      <c r="Y33" s="203">
        <f t="shared" si="5"/>
        <v>0</v>
      </c>
      <c r="Z33" s="203">
        <f t="shared" si="6"/>
        <v>0</v>
      </c>
      <c r="AA33" s="203">
        <f t="shared" si="7"/>
        <v>0</v>
      </c>
      <c r="AB33" s="203">
        <f t="shared" si="8"/>
        <v>0</v>
      </c>
      <c r="AC33" s="203">
        <f t="shared" si="9"/>
        <v>7.919999999999999</v>
      </c>
      <c r="AD33" s="203">
        <f t="shared" si="10"/>
        <v>0</v>
      </c>
      <c r="AE33" s="204">
        <f t="shared" si="11"/>
        <v>0</v>
      </c>
      <c r="AF33" s="205">
        <f t="shared" si="12"/>
        <v>0</v>
      </c>
      <c r="AG33" s="205">
        <f t="shared" si="13"/>
        <v>0</v>
      </c>
    </row>
    <row r="34" spans="2:33" s="126" customFormat="1" ht="15" customHeight="1" x14ac:dyDescent="0.2">
      <c r="B34" s="198" t="s">
        <v>360</v>
      </c>
      <c r="C34" s="198" t="s">
        <v>317</v>
      </c>
      <c r="D34" s="201">
        <v>1</v>
      </c>
      <c r="E34" s="200"/>
      <c r="F34" s="217" t="s">
        <v>149</v>
      </c>
      <c r="G34" s="200"/>
      <c r="H34" s="201">
        <v>0.3</v>
      </c>
      <c r="I34" s="201">
        <v>0.3</v>
      </c>
      <c r="J34" s="201"/>
      <c r="K34" s="201"/>
      <c r="L34" s="201"/>
      <c r="M34" s="218">
        <v>0.6</v>
      </c>
      <c r="N34" s="218">
        <v>6</v>
      </c>
      <c r="O34" s="218"/>
      <c r="P34" s="218"/>
      <c r="Q34" s="218"/>
      <c r="R34" s="218"/>
      <c r="S34" s="218"/>
      <c r="T34" s="219">
        <f t="shared" si="0"/>
        <v>6.6</v>
      </c>
      <c r="U34" s="220">
        <f t="shared" si="1"/>
        <v>3.3</v>
      </c>
      <c r="V34" s="203">
        <f t="shared" si="2"/>
        <v>0.59399999999999997</v>
      </c>
      <c r="W34" s="203">
        <f t="shared" si="3"/>
        <v>0</v>
      </c>
      <c r="X34" s="203">
        <f t="shared" si="4"/>
        <v>0</v>
      </c>
      <c r="Y34" s="203">
        <f t="shared" si="5"/>
        <v>0</v>
      </c>
      <c r="Z34" s="203">
        <f t="shared" si="6"/>
        <v>0</v>
      </c>
      <c r="AA34" s="203">
        <f t="shared" si="7"/>
        <v>0</v>
      </c>
      <c r="AB34" s="203">
        <f t="shared" si="8"/>
        <v>0</v>
      </c>
      <c r="AC34" s="203">
        <f t="shared" si="9"/>
        <v>7.919999999999999</v>
      </c>
      <c r="AD34" s="203">
        <f t="shared" si="10"/>
        <v>0</v>
      </c>
      <c r="AE34" s="204">
        <f t="shared" si="11"/>
        <v>0</v>
      </c>
      <c r="AF34" s="205">
        <f t="shared" si="12"/>
        <v>0</v>
      </c>
      <c r="AG34" s="205">
        <f t="shared" si="13"/>
        <v>0</v>
      </c>
    </row>
    <row r="35" spans="2:33" s="126" customFormat="1" ht="15" customHeight="1" x14ac:dyDescent="0.2">
      <c r="B35" s="198" t="s">
        <v>360</v>
      </c>
      <c r="C35" s="198" t="s">
        <v>318</v>
      </c>
      <c r="D35" s="201">
        <v>1</v>
      </c>
      <c r="E35" s="200"/>
      <c r="F35" s="217" t="s">
        <v>149</v>
      </c>
      <c r="G35" s="200"/>
      <c r="H35" s="201">
        <v>0.3</v>
      </c>
      <c r="I35" s="201">
        <v>0.3</v>
      </c>
      <c r="J35" s="201"/>
      <c r="K35" s="201"/>
      <c r="L35" s="201"/>
      <c r="M35" s="218">
        <v>0.6</v>
      </c>
      <c r="N35" s="218">
        <v>5.25</v>
      </c>
      <c r="O35" s="218"/>
      <c r="P35" s="218"/>
      <c r="Q35" s="218"/>
      <c r="R35" s="218"/>
      <c r="S35" s="218"/>
      <c r="T35" s="219">
        <f t="shared" si="0"/>
        <v>5.85</v>
      </c>
      <c r="U35" s="220">
        <f t="shared" si="1"/>
        <v>2.9249999999999998</v>
      </c>
      <c r="V35" s="203">
        <f t="shared" si="2"/>
        <v>0.52649999999999997</v>
      </c>
      <c r="W35" s="203">
        <f t="shared" si="3"/>
        <v>0</v>
      </c>
      <c r="X35" s="203">
        <f t="shared" si="4"/>
        <v>0</v>
      </c>
      <c r="Y35" s="203">
        <f t="shared" si="5"/>
        <v>0</v>
      </c>
      <c r="Z35" s="203">
        <f t="shared" si="6"/>
        <v>0</v>
      </c>
      <c r="AA35" s="203">
        <f t="shared" si="7"/>
        <v>7.02</v>
      </c>
      <c r="AB35" s="203">
        <f t="shared" si="8"/>
        <v>0</v>
      </c>
      <c r="AC35" s="203">
        <f t="shared" si="9"/>
        <v>0</v>
      </c>
      <c r="AD35" s="203">
        <f t="shared" si="10"/>
        <v>0</v>
      </c>
      <c r="AE35" s="204">
        <f t="shared" si="11"/>
        <v>0</v>
      </c>
      <c r="AF35" s="205">
        <f t="shared" si="12"/>
        <v>0</v>
      </c>
      <c r="AG35" s="205">
        <f t="shared" si="13"/>
        <v>0</v>
      </c>
    </row>
    <row r="36" spans="2:33" s="126" customFormat="1" ht="15" customHeight="1" x14ac:dyDescent="0.2">
      <c r="B36" s="198" t="s">
        <v>360</v>
      </c>
      <c r="C36" s="198" t="s">
        <v>319</v>
      </c>
      <c r="D36" s="201">
        <v>1</v>
      </c>
      <c r="E36" s="200"/>
      <c r="F36" s="217" t="s">
        <v>149</v>
      </c>
      <c r="G36" s="221"/>
      <c r="H36" s="201">
        <v>0.3</v>
      </c>
      <c r="I36" s="201">
        <v>0.3</v>
      </c>
      <c r="J36" s="201"/>
      <c r="K36" s="201"/>
      <c r="L36" s="201"/>
      <c r="M36" s="218">
        <v>0.6</v>
      </c>
      <c r="N36" s="218">
        <v>5.25</v>
      </c>
      <c r="O36" s="218"/>
      <c r="P36" s="218"/>
      <c r="Q36" s="218"/>
      <c r="R36" s="218"/>
      <c r="S36" s="218"/>
      <c r="T36" s="219">
        <f t="shared" si="0"/>
        <v>5.85</v>
      </c>
      <c r="U36" s="220">
        <f t="shared" si="1"/>
        <v>2.9249999999999998</v>
      </c>
      <c r="V36" s="203">
        <f t="shared" si="2"/>
        <v>0.52649999999999997</v>
      </c>
      <c r="W36" s="203">
        <f t="shared" si="3"/>
        <v>0</v>
      </c>
      <c r="X36" s="203">
        <f t="shared" si="4"/>
        <v>0</v>
      </c>
      <c r="Y36" s="203">
        <f t="shared" si="5"/>
        <v>0</v>
      </c>
      <c r="Z36" s="203">
        <f t="shared" si="6"/>
        <v>0</v>
      </c>
      <c r="AA36" s="203">
        <f t="shared" si="7"/>
        <v>7.02</v>
      </c>
      <c r="AB36" s="203">
        <f t="shared" si="8"/>
        <v>0</v>
      </c>
      <c r="AC36" s="203">
        <f t="shared" si="9"/>
        <v>0</v>
      </c>
      <c r="AD36" s="203">
        <f t="shared" si="10"/>
        <v>0</v>
      </c>
      <c r="AE36" s="204">
        <f t="shared" si="11"/>
        <v>0</v>
      </c>
      <c r="AF36" s="205">
        <f t="shared" si="12"/>
        <v>0</v>
      </c>
      <c r="AG36" s="205">
        <f t="shared" si="13"/>
        <v>0</v>
      </c>
    </row>
    <row r="37" spans="2:33" s="126" customFormat="1" ht="15" customHeight="1" x14ac:dyDescent="0.2">
      <c r="B37" s="198" t="s">
        <v>360</v>
      </c>
      <c r="C37" s="198" t="s">
        <v>320</v>
      </c>
      <c r="D37" s="201">
        <v>1</v>
      </c>
      <c r="E37" s="200"/>
      <c r="F37" s="217" t="s">
        <v>149</v>
      </c>
      <c r="G37" s="221"/>
      <c r="H37" s="201">
        <v>0.3</v>
      </c>
      <c r="I37" s="201">
        <v>0.3</v>
      </c>
      <c r="J37" s="201"/>
      <c r="K37" s="201"/>
      <c r="L37" s="201"/>
      <c r="M37" s="218">
        <v>0.6</v>
      </c>
      <c r="N37" s="218">
        <v>5.25</v>
      </c>
      <c r="O37" s="218"/>
      <c r="P37" s="218"/>
      <c r="Q37" s="218"/>
      <c r="R37" s="218"/>
      <c r="S37" s="218"/>
      <c r="T37" s="219">
        <f t="shared" si="0"/>
        <v>5.85</v>
      </c>
      <c r="U37" s="220">
        <f t="shared" si="1"/>
        <v>2.9249999999999998</v>
      </c>
      <c r="V37" s="203">
        <f t="shared" si="2"/>
        <v>0.52649999999999997</v>
      </c>
      <c r="W37" s="203">
        <f t="shared" si="3"/>
        <v>0</v>
      </c>
      <c r="X37" s="203">
        <f t="shared" si="4"/>
        <v>0</v>
      </c>
      <c r="Y37" s="203">
        <f t="shared" si="5"/>
        <v>0</v>
      </c>
      <c r="Z37" s="203">
        <f t="shared" si="6"/>
        <v>0</v>
      </c>
      <c r="AA37" s="203">
        <f t="shared" si="7"/>
        <v>7.02</v>
      </c>
      <c r="AB37" s="203">
        <f t="shared" si="8"/>
        <v>0</v>
      </c>
      <c r="AC37" s="203">
        <f t="shared" si="9"/>
        <v>0</v>
      </c>
      <c r="AD37" s="203">
        <f t="shared" si="10"/>
        <v>0</v>
      </c>
      <c r="AE37" s="204">
        <f t="shared" si="11"/>
        <v>0</v>
      </c>
      <c r="AF37" s="205">
        <f t="shared" si="12"/>
        <v>0</v>
      </c>
      <c r="AG37" s="205">
        <f t="shared" si="13"/>
        <v>0</v>
      </c>
    </row>
    <row r="38" spans="2:33" s="126" customFormat="1" ht="15" customHeight="1" x14ac:dyDescent="0.2">
      <c r="B38" s="198" t="s">
        <v>360</v>
      </c>
      <c r="C38" s="198" t="s">
        <v>321</v>
      </c>
      <c r="D38" s="201">
        <v>1</v>
      </c>
      <c r="E38" s="200"/>
      <c r="F38" s="217" t="s">
        <v>149</v>
      </c>
      <c r="G38" s="221"/>
      <c r="H38" s="201">
        <v>0.3</v>
      </c>
      <c r="I38" s="201">
        <v>0.3</v>
      </c>
      <c r="J38" s="201"/>
      <c r="K38" s="201"/>
      <c r="L38" s="201"/>
      <c r="M38" s="218">
        <v>0.6</v>
      </c>
      <c r="N38" s="218">
        <v>4.5</v>
      </c>
      <c r="O38" s="218"/>
      <c r="P38" s="218"/>
      <c r="Q38" s="218"/>
      <c r="R38" s="218"/>
      <c r="S38" s="218"/>
      <c r="T38" s="219">
        <f t="shared" si="0"/>
        <v>5.0999999999999996</v>
      </c>
      <c r="U38" s="220">
        <f t="shared" si="1"/>
        <v>2.5499999999999998</v>
      </c>
      <c r="V38" s="203">
        <f t="shared" si="2"/>
        <v>0.45899999999999996</v>
      </c>
      <c r="W38" s="203">
        <f t="shared" si="3"/>
        <v>0</v>
      </c>
      <c r="X38" s="203">
        <f t="shared" si="4"/>
        <v>0</v>
      </c>
      <c r="Y38" s="203">
        <f t="shared" si="5"/>
        <v>0</v>
      </c>
      <c r="Z38" s="203">
        <f t="shared" si="6"/>
        <v>0</v>
      </c>
      <c r="AA38" s="203">
        <f t="shared" si="7"/>
        <v>6.1199999999999992</v>
      </c>
      <c r="AB38" s="203">
        <f t="shared" si="8"/>
        <v>0</v>
      </c>
      <c r="AC38" s="203">
        <f t="shared" si="9"/>
        <v>0</v>
      </c>
      <c r="AD38" s="203">
        <f t="shared" si="10"/>
        <v>0</v>
      </c>
      <c r="AE38" s="204">
        <f t="shared" si="11"/>
        <v>0</v>
      </c>
      <c r="AF38" s="205">
        <f t="shared" si="12"/>
        <v>0</v>
      </c>
      <c r="AG38" s="205">
        <f t="shared" si="13"/>
        <v>0</v>
      </c>
    </row>
    <row r="39" spans="2:33" s="126" customFormat="1" ht="15" customHeight="1" x14ac:dyDescent="0.2">
      <c r="B39" s="198" t="s">
        <v>360</v>
      </c>
      <c r="C39" s="198" t="s">
        <v>322</v>
      </c>
      <c r="D39" s="201">
        <v>1</v>
      </c>
      <c r="E39" s="200"/>
      <c r="F39" s="217" t="s">
        <v>149</v>
      </c>
      <c r="G39" s="221"/>
      <c r="H39" s="201">
        <v>0.3</v>
      </c>
      <c r="I39" s="201">
        <v>0.3</v>
      </c>
      <c r="J39" s="201"/>
      <c r="K39" s="201"/>
      <c r="L39" s="201"/>
      <c r="M39" s="218">
        <v>0.6</v>
      </c>
      <c r="N39" s="218">
        <v>4.5</v>
      </c>
      <c r="O39" s="218"/>
      <c r="P39" s="218"/>
      <c r="Q39" s="218"/>
      <c r="R39" s="218"/>
      <c r="S39" s="218"/>
      <c r="T39" s="219">
        <f t="shared" si="0"/>
        <v>5.0999999999999996</v>
      </c>
      <c r="U39" s="220">
        <f t="shared" si="1"/>
        <v>2.5499999999999998</v>
      </c>
      <c r="V39" s="203">
        <f t="shared" si="2"/>
        <v>0.45899999999999996</v>
      </c>
      <c r="W39" s="203">
        <f t="shared" si="3"/>
        <v>0</v>
      </c>
      <c r="X39" s="203">
        <f t="shared" si="4"/>
        <v>0</v>
      </c>
      <c r="Y39" s="203">
        <f t="shared" si="5"/>
        <v>0</v>
      </c>
      <c r="Z39" s="203">
        <f t="shared" si="6"/>
        <v>0</v>
      </c>
      <c r="AA39" s="203">
        <f t="shared" si="7"/>
        <v>6.1199999999999992</v>
      </c>
      <c r="AB39" s="203">
        <f t="shared" si="8"/>
        <v>0</v>
      </c>
      <c r="AC39" s="203">
        <f t="shared" si="9"/>
        <v>0</v>
      </c>
      <c r="AD39" s="203">
        <f t="shared" si="10"/>
        <v>0</v>
      </c>
      <c r="AE39" s="204">
        <f t="shared" si="11"/>
        <v>0</v>
      </c>
      <c r="AF39" s="205">
        <f t="shared" si="12"/>
        <v>0</v>
      </c>
      <c r="AG39" s="205">
        <f t="shared" si="13"/>
        <v>0</v>
      </c>
    </row>
    <row r="40" spans="2:33" s="126" customFormat="1" ht="15" customHeight="1" x14ac:dyDescent="0.2">
      <c r="B40" s="198" t="s">
        <v>360</v>
      </c>
      <c r="C40" s="198" t="s">
        <v>323</v>
      </c>
      <c r="D40" s="201">
        <v>1</v>
      </c>
      <c r="E40" s="200"/>
      <c r="F40" s="217" t="s">
        <v>149</v>
      </c>
      <c r="G40" s="221"/>
      <c r="H40" s="201">
        <v>0.3</v>
      </c>
      <c r="I40" s="201">
        <v>0.3</v>
      </c>
      <c r="J40" s="201"/>
      <c r="K40" s="201"/>
      <c r="L40" s="201"/>
      <c r="M40" s="218">
        <v>0.6</v>
      </c>
      <c r="N40" s="218">
        <v>4.5</v>
      </c>
      <c r="O40" s="218"/>
      <c r="P40" s="218"/>
      <c r="Q40" s="218"/>
      <c r="R40" s="218"/>
      <c r="S40" s="218"/>
      <c r="T40" s="219">
        <f t="shared" si="0"/>
        <v>5.0999999999999996</v>
      </c>
      <c r="U40" s="220">
        <f t="shared" si="1"/>
        <v>2.5499999999999998</v>
      </c>
      <c r="V40" s="203">
        <f t="shared" si="2"/>
        <v>0.45899999999999996</v>
      </c>
      <c r="W40" s="203">
        <f t="shared" si="3"/>
        <v>0</v>
      </c>
      <c r="X40" s="203">
        <f t="shared" si="4"/>
        <v>0</v>
      </c>
      <c r="Y40" s="203">
        <f t="shared" si="5"/>
        <v>0</v>
      </c>
      <c r="Z40" s="203">
        <f t="shared" si="6"/>
        <v>0</v>
      </c>
      <c r="AA40" s="203">
        <f t="shared" si="7"/>
        <v>6.1199999999999992</v>
      </c>
      <c r="AB40" s="203">
        <f t="shared" si="8"/>
        <v>0</v>
      </c>
      <c r="AC40" s="203">
        <f t="shared" si="9"/>
        <v>0</v>
      </c>
      <c r="AD40" s="203">
        <f t="shared" si="10"/>
        <v>0</v>
      </c>
      <c r="AE40" s="204">
        <f t="shared" si="11"/>
        <v>0</v>
      </c>
      <c r="AF40" s="205">
        <f t="shared" si="12"/>
        <v>0</v>
      </c>
      <c r="AG40" s="205">
        <f t="shared" si="13"/>
        <v>0</v>
      </c>
    </row>
    <row r="41" spans="2:33" s="126" customFormat="1" ht="15" customHeight="1" x14ac:dyDescent="0.2">
      <c r="B41" s="198"/>
      <c r="C41" s="198"/>
      <c r="D41" s="201"/>
      <c r="E41" s="200"/>
      <c r="F41" s="217"/>
      <c r="G41" s="221"/>
      <c r="H41" s="201"/>
      <c r="I41" s="201"/>
      <c r="J41" s="201"/>
      <c r="K41" s="201"/>
      <c r="L41" s="201"/>
      <c r="M41" s="218"/>
      <c r="N41" s="218"/>
      <c r="O41" s="218"/>
      <c r="P41" s="218"/>
      <c r="Q41" s="218"/>
      <c r="R41" s="218"/>
      <c r="S41" s="218"/>
      <c r="T41" s="219">
        <f t="shared" ref="T41:T43" si="14">SUM(M41:S41)</f>
        <v>0</v>
      </c>
      <c r="U41" s="220" t="e">
        <f t="shared" ref="U41:U43" si="15">SUM(M41:S41)/COUNT(M41:S41)</f>
        <v>#DIV/0!</v>
      </c>
      <c r="V41" s="203">
        <f t="shared" ref="V41:V43" si="16">IF(F41="PILAR RET.",IF((H41*I41)&lt;=0.25,D41*H41*I41*T41,0),0)</f>
        <v>0</v>
      </c>
      <c r="W41" s="203">
        <f t="shared" ref="W41:W43" si="17">IF(F41="PILAR CIRC.",IF((J41)&lt;=0.25,D41*K41*T41,0),0)</f>
        <v>0</v>
      </c>
      <c r="X41" s="203">
        <f t="shared" ref="X41:X43" si="18">IF(F41="PILAR RET.",IF((H41*I41)&gt;0.25,D41*H41*I41*T41,0),0)</f>
        <v>0</v>
      </c>
      <c r="Y41" s="203">
        <f t="shared" ref="Y41:Y43" si="19">IF(F41="PILAR CIRC.",IF((J41)&gt;0.25,D41*K41*T41,0),0)</f>
        <v>0</v>
      </c>
      <c r="Z41" s="203">
        <f t="shared" ref="Z41:Z43" si="20">IF(F41="PILAR RET.",IF(U41&lt;3,IF(H41*I41&gt;0.25,D41*((H41*T41*2)+(I41*T41*2)),0),0),0)</f>
        <v>0</v>
      </c>
      <c r="AA41" s="203">
        <f t="shared" ref="AA41:AA43" si="21">IF(F41="PILAR RET.",IF(U41&lt;3,IF(H41*I41&lt;=0.25,D41*((H41*T41*2)+(I41*T41*2)),0),0),0)</f>
        <v>0</v>
      </c>
      <c r="AB41" s="203">
        <f t="shared" ref="AB41:AB43" si="22">IF(F41="PILAR RET.",IF(U41&gt;=3,IF(H41*I41&gt;0.25,D41*((H41*T41*2)+(I41*T41*2)),0),0),0)</f>
        <v>0</v>
      </c>
      <c r="AC41" s="203">
        <f t="shared" ref="AC41:AC43" si="23">IF(F41="PILAR RET.",IF(U41&gt;=3,IF(H41*I41&lt;=0.25,D41*((H41*T41*2)+(I41*T41*2)),0),0),0)</f>
        <v>0</v>
      </c>
      <c r="AD41" s="203">
        <f t="shared" ref="AD41:AD43" si="24">IF(F41="PILAR CIRC.",IF(U41&lt;3,IF(J41&gt;0.28,D41*(K41*T41),0),0),0)</f>
        <v>0</v>
      </c>
      <c r="AE41" s="204">
        <f t="shared" ref="AE41:AE43" si="25">IF(F41="PILAR CIRC.",IF(U41&lt;3,IF(J41&lt;=0.28,D41*(K41*T41),0),0),0)</f>
        <v>0</v>
      </c>
      <c r="AF41" s="205">
        <f t="shared" ref="AF41:AF43" si="26">IF(F41="PILAR CIRC.",IF(U41&gt;=3,IF(J41&gt;0.28,D41*(K41*T41),0),0),0)</f>
        <v>0</v>
      </c>
      <c r="AG41" s="205">
        <f t="shared" ref="AG41:AG43" si="27">IF(F41="PILAR CIRC.",IF(U41&gt;=3,IF(J41&lt;=0.28,D41*(K41*T41),0),0),0)</f>
        <v>0</v>
      </c>
    </row>
    <row r="42" spans="2:33" s="126" customFormat="1" ht="15" customHeight="1" x14ac:dyDescent="0.2">
      <c r="B42" s="198"/>
      <c r="C42" s="198"/>
      <c r="D42" s="201"/>
      <c r="E42" s="200"/>
      <c r="F42" s="217"/>
      <c r="G42" s="221"/>
      <c r="H42" s="201"/>
      <c r="I42" s="201"/>
      <c r="J42" s="201"/>
      <c r="K42" s="201"/>
      <c r="L42" s="201"/>
      <c r="M42" s="218"/>
      <c r="N42" s="218"/>
      <c r="O42" s="218"/>
      <c r="P42" s="218"/>
      <c r="Q42" s="218"/>
      <c r="R42" s="218"/>
      <c r="S42" s="218"/>
      <c r="T42" s="219">
        <f t="shared" si="14"/>
        <v>0</v>
      </c>
      <c r="U42" s="220" t="e">
        <f t="shared" si="15"/>
        <v>#DIV/0!</v>
      </c>
      <c r="V42" s="203">
        <f t="shared" si="16"/>
        <v>0</v>
      </c>
      <c r="W42" s="203">
        <f t="shared" si="17"/>
        <v>0</v>
      </c>
      <c r="X42" s="203">
        <f t="shared" si="18"/>
        <v>0</v>
      </c>
      <c r="Y42" s="203">
        <f t="shared" si="19"/>
        <v>0</v>
      </c>
      <c r="Z42" s="203">
        <f t="shared" si="20"/>
        <v>0</v>
      </c>
      <c r="AA42" s="203">
        <f t="shared" si="21"/>
        <v>0</v>
      </c>
      <c r="AB42" s="203">
        <f t="shared" si="22"/>
        <v>0</v>
      </c>
      <c r="AC42" s="203">
        <f t="shared" si="23"/>
        <v>0</v>
      </c>
      <c r="AD42" s="203">
        <f t="shared" si="24"/>
        <v>0</v>
      </c>
      <c r="AE42" s="204">
        <f t="shared" si="25"/>
        <v>0</v>
      </c>
      <c r="AF42" s="205">
        <f t="shared" si="26"/>
        <v>0</v>
      </c>
      <c r="AG42" s="205">
        <f t="shared" si="27"/>
        <v>0</v>
      </c>
    </row>
    <row r="43" spans="2:33" s="126" customFormat="1" ht="15" customHeight="1" x14ac:dyDescent="0.2">
      <c r="B43" s="198"/>
      <c r="C43" s="198"/>
      <c r="D43" s="201"/>
      <c r="E43" s="200"/>
      <c r="F43" s="217"/>
      <c r="G43" s="221"/>
      <c r="H43" s="201"/>
      <c r="I43" s="201"/>
      <c r="J43" s="201"/>
      <c r="K43" s="201"/>
      <c r="L43" s="201"/>
      <c r="M43" s="218"/>
      <c r="N43" s="218"/>
      <c r="O43" s="218"/>
      <c r="P43" s="218"/>
      <c r="Q43" s="218"/>
      <c r="R43" s="218"/>
      <c r="S43" s="218"/>
      <c r="T43" s="219">
        <f t="shared" si="14"/>
        <v>0</v>
      </c>
      <c r="U43" s="220" t="e">
        <f t="shared" si="15"/>
        <v>#DIV/0!</v>
      </c>
      <c r="V43" s="203">
        <f t="shared" si="16"/>
        <v>0</v>
      </c>
      <c r="W43" s="203">
        <f t="shared" si="17"/>
        <v>0</v>
      </c>
      <c r="X43" s="203">
        <f t="shared" si="18"/>
        <v>0</v>
      </c>
      <c r="Y43" s="203">
        <f t="shared" si="19"/>
        <v>0</v>
      </c>
      <c r="Z43" s="203">
        <f t="shared" si="20"/>
        <v>0</v>
      </c>
      <c r="AA43" s="203">
        <f t="shared" si="21"/>
        <v>0</v>
      </c>
      <c r="AB43" s="203">
        <f t="shared" si="22"/>
        <v>0</v>
      </c>
      <c r="AC43" s="203">
        <f t="shared" si="23"/>
        <v>0</v>
      </c>
      <c r="AD43" s="203">
        <f t="shared" si="24"/>
        <v>0</v>
      </c>
      <c r="AE43" s="204">
        <f t="shared" si="25"/>
        <v>0</v>
      </c>
      <c r="AF43" s="205">
        <f t="shared" si="26"/>
        <v>0</v>
      </c>
      <c r="AG43" s="205">
        <f t="shared" si="27"/>
        <v>0</v>
      </c>
    </row>
  </sheetData>
  <mergeCells count="33">
    <mergeCell ref="X12:Y12"/>
    <mergeCell ref="Z7:AG7"/>
    <mergeCell ref="Z8:AC8"/>
    <mergeCell ref="Z9:AA9"/>
    <mergeCell ref="AB9:AC9"/>
    <mergeCell ref="AD8:AG8"/>
    <mergeCell ref="AD9:AE9"/>
    <mergeCell ref="AF9:AG9"/>
    <mergeCell ref="V7:Y8"/>
    <mergeCell ref="V9:W9"/>
    <mergeCell ref="X9:Y9"/>
    <mergeCell ref="O9:O10"/>
    <mergeCell ref="P9:P10"/>
    <mergeCell ref="Q9:Q10"/>
    <mergeCell ref="S9:S10"/>
    <mergeCell ref="V12:W12"/>
    <mergeCell ref="R9:R10"/>
    <mergeCell ref="B1:Z1"/>
    <mergeCell ref="F7:F11"/>
    <mergeCell ref="M8:S8"/>
    <mergeCell ref="AF2:AG4"/>
    <mergeCell ref="B6:D6"/>
    <mergeCell ref="H6:T6"/>
    <mergeCell ref="V6:AG6"/>
    <mergeCell ref="B2:AE4"/>
    <mergeCell ref="B7:B11"/>
    <mergeCell ref="C7:C11"/>
    <mergeCell ref="D7:D11"/>
    <mergeCell ref="M7:S7"/>
    <mergeCell ref="H7:I9"/>
    <mergeCell ref="J7:K9"/>
    <mergeCell ref="M9:M10"/>
    <mergeCell ref="N9:N10"/>
  </mergeCells>
  <phoneticPr fontId="49" type="noConversion"/>
  <conditionalFormatting sqref="U12 G12 B12 I10 G7:H7 G11:P11 B13:D13 J7 B7:F11 G8:G10 U7:V7 U8:U9 U10:V11 Z11:AC11 F13:AG13 E12:E23 C14:C40 B14:B32 D14:D32 G28:G33 E26:E32 G41:G42 U14:AG43 C41:E42">
    <cfRule type="cellIs" dxfId="617" priority="17675" stopIfTrue="1" operator="equal">
      <formula>0</formula>
    </cfRule>
  </conditionalFormatting>
  <conditionalFormatting sqref="Z10:AC10">
    <cfRule type="cellIs" dxfId="616" priority="14773" stopIfTrue="1" operator="equal">
      <formula>0</formula>
    </cfRule>
  </conditionalFormatting>
  <conditionalFormatting sqref="Q11:T11">
    <cfRule type="cellIs" dxfId="615" priority="12173" stopIfTrue="1" operator="equal">
      <formula>0</formula>
    </cfRule>
  </conditionalFormatting>
  <conditionalFormatting sqref="G24">
    <cfRule type="cellIs" dxfId="614" priority="691" stopIfTrue="1" operator="equal">
      <formula>0</formula>
    </cfRule>
  </conditionalFormatting>
  <conditionalFormatting sqref="G15 G17:G23 G25:G26 G35:G40">
    <cfRule type="cellIs" dxfId="613" priority="713" stopIfTrue="1" operator="equal">
      <formula>0</formula>
    </cfRule>
  </conditionalFormatting>
  <conditionalFormatting sqref="G16">
    <cfRule type="cellIs" dxfId="612" priority="692" stopIfTrue="1" operator="equal">
      <formula>0</formula>
    </cfRule>
  </conditionalFormatting>
  <conditionalFormatting sqref="G14">
    <cfRule type="cellIs" dxfId="611" priority="693" stopIfTrue="1" operator="equal">
      <formula>0</formula>
    </cfRule>
  </conditionalFormatting>
  <conditionalFormatting sqref="G27">
    <cfRule type="cellIs" dxfId="610" priority="690" stopIfTrue="1" operator="equal">
      <formula>0</formula>
    </cfRule>
  </conditionalFormatting>
  <conditionalFormatting sqref="G34">
    <cfRule type="cellIs" dxfId="609" priority="689" stopIfTrue="1" operator="equal">
      <formula>0</formula>
    </cfRule>
  </conditionalFormatting>
  <conditionalFormatting sqref="B41">
    <cfRule type="cellIs" dxfId="608" priority="263" stopIfTrue="1" operator="equal">
      <formula>0</formula>
    </cfRule>
  </conditionalFormatting>
  <conditionalFormatting sqref="B41">
    <cfRule type="cellIs" dxfId="607" priority="262" stopIfTrue="1" operator="equal">
      <formula>0</formula>
    </cfRule>
  </conditionalFormatting>
  <conditionalFormatting sqref="B42">
    <cfRule type="cellIs" dxfId="606" priority="252" stopIfTrue="1" operator="equal">
      <formula>0</formula>
    </cfRule>
  </conditionalFormatting>
  <conditionalFormatting sqref="B42">
    <cfRule type="cellIs" dxfId="605" priority="251" stopIfTrue="1" operator="equal">
      <formula>0</formula>
    </cfRule>
  </conditionalFormatting>
  <conditionalFormatting sqref="B43">
    <cfRule type="cellIs" dxfId="604" priority="224" stopIfTrue="1" operator="equal">
      <formula>0</formula>
    </cfRule>
  </conditionalFormatting>
  <conditionalFormatting sqref="B43">
    <cfRule type="cellIs" dxfId="603" priority="223" stopIfTrue="1" operator="equal">
      <formula>0</formula>
    </cfRule>
  </conditionalFormatting>
  <conditionalFormatting sqref="G43 C43">
    <cfRule type="cellIs" dxfId="602" priority="237" stopIfTrue="1" operator="equal">
      <formula>0</formula>
    </cfRule>
  </conditionalFormatting>
  <conditionalFormatting sqref="D43">
    <cfRule type="cellIs" dxfId="601" priority="235" stopIfTrue="1" operator="equal">
      <formula>0</formula>
    </cfRule>
  </conditionalFormatting>
  <conditionalFormatting sqref="D43">
    <cfRule type="cellIs" dxfId="600" priority="234" stopIfTrue="1" operator="equal">
      <formula>0</formula>
    </cfRule>
  </conditionalFormatting>
  <conditionalFormatting sqref="E43">
    <cfRule type="cellIs" dxfId="599" priority="236" stopIfTrue="1" operator="equal">
      <formula>0</formula>
    </cfRule>
  </conditionalFormatting>
  <conditionalFormatting sqref="H22:I22 H24:I25 H32:I32 H35:I35 H28:I29 H41:I43">
    <cfRule type="expression" dxfId="598" priority="214">
      <formula>F22="PILAR CIRC."</formula>
    </cfRule>
  </conditionalFormatting>
  <conditionalFormatting sqref="I22 I24:I25 I32 I35 I28:I29 I41:I43">
    <cfRule type="expression" dxfId="597" priority="213">
      <formula>F22="PILAR CIRC."</formula>
    </cfRule>
  </conditionalFormatting>
  <conditionalFormatting sqref="J22 J24:J25 J32 J35 J28:J29 J41:J43">
    <cfRule type="expression" dxfId="596" priority="212">
      <formula>F22="PILAR RET."</formula>
    </cfRule>
  </conditionalFormatting>
  <conditionalFormatting sqref="K22:L22 K24:L25 K32:L32 K35:L35 K28:L29 K41:L43">
    <cfRule type="expression" dxfId="595" priority="211">
      <formula>F22="PILAR RET."</formula>
    </cfRule>
  </conditionalFormatting>
  <conditionalFormatting sqref="M7">
    <cfRule type="cellIs" dxfId="594" priority="208" stopIfTrue="1" operator="equal">
      <formula>0</formula>
    </cfRule>
  </conditionalFormatting>
  <conditionalFormatting sqref="Z9 AB9 Z10:AC11">
    <cfRule type="cellIs" dxfId="593" priority="207" stopIfTrue="1" operator="equal">
      <formula>0</formula>
    </cfRule>
  </conditionalFormatting>
  <conditionalFormatting sqref="AD11:AG11">
    <cfRule type="cellIs" dxfId="592" priority="206" stopIfTrue="1" operator="equal">
      <formula>0</formula>
    </cfRule>
  </conditionalFormatting>
  <conditionalFormatting sqref="AD10:AG10">
    <cfRule type="cellIs" dxfId="591" priority="205" stopIfTrue="1" operator="equal">
      <formula>0</formula>
    </cfRule>
  </conditionalFormatting>
  <conditionalFormatting sqref="AD9 AF9 AD10:AG11">
    <cfRule type="cellIs" dxfId="590" priority="204" stopIfTrue="1" operator="equal">
      <formula>0</formula>
    </cfRule>
  </conditionalFormatting>
  <conditionalFormatting sqref="W10:W11">
    <cfRule type="cellIs" dxfId="589" priority="203" stopIfTrue="1" operator="equal">
      <formula>0</formula>
    </cfRule>
  </conditionalFormatting>
  <conditionalFormatting sqref="X10:X11">
    <cfRule type="cellIs" dxfId="588" priority="202" stopIfTrue="1" operator="equal">
      <formula>0</formula>
    </cfRule>
  </conditionalFormatting>
  <conditionalFormatting sqref="Y10:Y11">
    <cfRule type="cellIs" dxfId="587" priority="201" stopIfTrue="1" operator="equal">
      <formula>0</formula>
    </cfRule>
  </conditionalFormatting>
  <conditionalFormatting sqref="J14">
    <cfRule type="expression" dxfId="586" priority="188">
      <formula>F14="PILAR RET."</formula>
    </cfRule>
  </conditionalFormatting>
  <conditionalFormatting sqref="K14:L14">
    <cfRule type="expression" dxfId="585" priority="187">
      <formula>F14="PILAR RET."</formula>
    </cfRule>
  </conditionalFormatting>
  <conditionalFormatting sqref="J18">
    <cfRule type="expression" dxfId="584" priority="128">
      <formula>F18="PILAR RET."</formula>
    </cfRule>
  </conditionalFormatting>
  <conditionalFormatting sqref="K18:L18">
    <cfRule type="expression" dxfId="583" priority="127">
      <formula>F18="PILAR RET."</formula>
    </cfRule>
  </conditionalFormatting>
  <conditionalFormatting sqref="J19">
    <cfRule type="expression" dxfId="582" priority="124">
      <formula>F19="PILAR RET."</formula>
    </cfRule>
  </conditionalFormatting>
  <conditionalFormatting sqref="K19:L19">
    <cfRule type="expression" dxfId="581" priority="123">
      <formula>F19="PILAR RET."</formula>
    </cfRule>
  </conditionalFormatting>
  <conditionalFormatting sqref="E24:E25">
    <cfRule type="cellIs" dxfId="580" priority="114" stopIfTrue="1" operator="equal">
      <formula>0</formula>
    </cfRule>
  </conditionalFormatting>
  <conditionalFormatting sqref="H14:I14">
    <cfRule type="expression" dxfId="579" priority="97">
      <formula>F14="PILAR CIRC."</formula>
    </cfRule>
  </conditionalFormatting>
  <conditionalFormatting sqref="I14">
    <cfRule type="expression" dxfId="578" priority="96">
      <formula>F14="PILAR CIRC."</formula>
    </cfRule>
  </conditionalFormatting>
  <conditionalFormatting sqref="H18:I18">
    <cfRule type="expression" dxfId="577" priority="79">
      <formula>F18="PILAR CIRC."</formula>
    </cfRule>
  </conditionalFormatting>
  <conditionalFormatting sqref="I18">
    <cfRule type="expression" dxfId="576" priority="78">
      <formula>F18="PILAR CIRC."</formula>
    </cfRule>
  </conditionalFormatting>
  <conditionalFormatting sqref="H19:I19">
    <cfRule type="expression" dxfId="575" priority="77">
      <formula>F19="PILAR CIRC."</formula>
    </cfRule>
  </conditionalFormatting>
  <conditionalFormatting sqref="I19">
    <cfRule type="expression" dxfId="574" priority="76">
      <formula>F19="PILAR CIRC."</formula>
    </cfRule>
  </conditionalFormatting>
  <conditionalFormatting sqref="H30:I30">
    <cfRule type="expression" dxfId="573" priority="73">
      <formula>F30="PILAR CIRC."</formula>
    </cfRule>
  </conditionalFormatting>
  <conditionalFormatting sqref="I30">
    <cfRule type="expression" dxfId="572" priority="72">
      <formula>F30="PILAR CIRC."</formula>
    </cfRule>
  </conditionalFormatting>
  <conditionalFormatting sqref="J30">
    <cfRule type="expression" dxfId="571" priority="71">
      <formula>F30="PILAR RET."</formula>
    </cfRule>
  </conditionalFormatting>
  <conditionalFormatting sqref="K30:L30">
    <cfRule type="expression" dxfId="570" priority="70">
      <formula>F30="PILAR RET."</formula>
    </cfRule>
  </conditionalFormatting>
  <conditionalFormatting sqref="B33:B40">
    <cfRule type="cellIs" dxfId="569" priority="69" stopIfTrue="1" operator="equal">
      <formula>0</formula>
    </cfRule>
  </conditionalFormatting>
  <conditionalFormatting sqref="B33:B40">
    <cfRule type="cellIs" dxfId="568" priority="68" stopIfTrue="1" operator="equal">
      <formula>0</formula>
    </cfRule>
  </conditionalFormatting>
  <conditionalFormatting sqref="E33:E40">
    <cfRule type="cellIs" dxfId="567" priority="67" stopIfTrue="1" operator="equal">
      <formula>0</formula>
    </cfRule>
  </conditionalFormatting>
  <conditionalFormatting sqref="D33:D40">
    <cfRule type="cellIs" dxfId="566" priority="66" stopIfTrue="1" operator="equal">
      <formula>0</formula>
    </cfRule>
  </conditionalFormatting>
  <conditionalFormatting sqref="D33:D40">
    <cfRule type="cellIs" dxfId="565" priority="65" stopIfTrue="1" operator="equal">
      <formula>0</formula>
    </cfRule>
  </conditionalFormatting>
  <conditionalFormatting sqref="H33:I33">
    <cfRule type="expression" dxfId="564" priority="64">
      <formula>F33="PILAR CIRC."</formula>
    </cfRule>
  </conditionalFormatting>
  <conditionalFormatting sqref="I33">
    <cfRule type="expression" dxfId="563" priority="63">
      <formula>F33="PILAR CIRC."</formula>
    </cfRule>
  </conditionalFormatting>
  <conditionalFormatting sqref="J33">
    <cfRule type="expression" dxfId="562" priority="62">
      <formula>F33="PILAR RET."</formula>
    </cfRule>
  </conditionalFormatting>
  <conditionalFormatting sqref="K33:L33">
    <cfRule type="expression" dxfId="561" priority="61">
      <formula>F33="PILAR RET."</formula>
    </cfRule>
  </conditionalFormatting>
  <conditionalFormatting sqref="H34:I34">
    <cfRule type="expression" dxfId="560" priority="60">
      <formula>F34="PILAR CIRC."</formula>
    </cfRule>
  </conditionalFormatting>
  <conditionalFormatting sqref="I34">
    <cfRule type="expression" dxfId="559" priority="59">
      <formula>F34="PILAR CIRC."</formula>
    </cfRule>
  </conditionalFormatting>
  <conditionalFormatting sqref="J34">
    <cfRule type="expression" dxfId="558" priority="58">
      <formula>F34="PILAR RET."</formula>
    </cfRule>
  </conditionalFormatting>
  <conditionalFormatting sqref="K34:L34">
    <cfRule type="expression" dxfId="557" priority="57">
      <formula>F34="PILAR RET."</formula>
    </cfRule>
  </conditionalFormatting>
  <conditionalFormatting sqref="H36:I36">
    <cfRule type="expression" dxfId="556" priority="56">
      <formula>F36="PILAR CIRC."</formula>
    </cfRule>
  </conditionalFormatting>
  <conditionalFormatting sqref="I36">
    <cfRule type="expression" dxfId="555" priority="55">
      <formula>F36="PILAR CIRC."</formula>
    </cfRule>
  </conditionalFormatting>
  <conditionalFormatting sqref="J36">
    <cfRule type="expression" dxfId="554" priority="54">
      <formula>F36="PILAR RET."</formula>
    </cfRule>
  </conditionalFormatting>
  <conditionalFormatting sqref="K36:L36">
    <cfRule type="expression" dxfId="553" priority="53">
      <formula>F36="PILAR RET."</formula>
    </cfRule>
  </conditionalFormatting>
  <conditionalFormatting sqref="H37:I37">
    <cfRule type="expression" dxfId="552" priority="52">
      <formula>F37="PILAR CIRC."</formula>
    </cfRule>
  </conditionalFormatting>
  <conditionalFormatting sqref="I37">
    <cfRule type="expression" dxfId="551" priority="51">
      <formula>F37="PILAR CIRC."</formula>
    </cfRule>
  </conditionalFormatting>
  <conditionalFormatting sqref="J37">
    <cfRule type="expression" dxfId="550" priority="50">
      <formula>F37="PILAR RET."</formula>
    </cfRule>
  </conditionalFormatting>
  <conditionalFormatting sqref="K37:L37">
    <cfRule type="expression" dxfId="549" priority="49">
      <formula>F37="PILAR RET."</formula>
    </cfRule>
  </conditionalFormatting>
  <conditionalFormatting sqref="J20">
    <cfRule type="expression" dxfId="548" priority="48">
      <formula>F20="PILAR RET."</formula>
    </cfRule>
  </conditionalFormatting>
  <conditionalFormatting sqref="K20:L20">
    <cfRule type="expression" dxfId="547" priority="47">
      <formula>F20="PILAR RET."</formula>
    </cfRule>
  </conditionalFormatting>
  <conditionalFormatting sqref="H20:I20">
    <cfRule type="expression" dxfId="546" priority="46">
      <formula>F20="PILAR CIRC."</formula>
    </cfRule>
  </conditionalFormatting>
  <conditionalFormatting sqref="I20">
    <cfRule type="expression" dxfId="545" priority="45">
      <formula>F20="PILAR CIRC."</formula>
    </cfRule>
  </conditionalFormatting>
  <conditionalFormatting sqref="J23">
    <cfRule type="expression" dxfId="544" priority="44">
      <formula>F23="PILAR RET."</formula>
    </cfRule>
  </conditionalFormatting>
  <conditionalFormatting sqref="K23:L23">
    <cfRule type="expression" dxfId="543" priority="43">
      <formula>F23="PILAR RET."</formula>
    </cfRule>
  </conditionalFormatting>
  <conditionalFormatting sqref="H23:I23">
    <cfRule type="expression" dxfId="542" priority="42">
      <formula>F23="PILAR CIRC."</formula>
    </cfRule>
  </conditionalFormatting>
  <conditionalFormatting sqref="I23">
    <cfRule type="expression" dxfId="541" priority="41">
      <formula>F23="PILAR CIRC."</formula>
    </cfRule>
  </conditionalFormatting>
  <conditionalFormatting sqref="J38">
    <cfRule type="expression" dxfId="540" priority="40">
      <formula>F38="PILAR RET."</formula>
    </cfRule>
  </conditionalFormatting>
  <conditionalFormatting sqref="K38:L38">
    <cfRule type="expression" dxfId="539" priority="39">
      <formula>F38="PILAR RET."</formula>
    </cfRule>
  </conditionalFormatting>
  <conditionalFormatting sqref="H38:I38">
    <cfRule type="expression" dxfId="538" priority="38">
      <formula>F38="PILAR CIRC."</formula>
    </cfRule>
  </conditionalFormatting>
  <conditionalFormatting sqref="I38">
    <cfRule type="expression" dxfId="537" priority="37">
      <formula>F38="PILAR CIRC."</formula>
    </cfRule>
  </conditionalFormatting>
  <conditionalFormatting sqref="J39">
    <cfRule type="expression" dxfId="536" priority="36">
      <formula>F39="PILAR RET."</formula>
    </cfRule>
  </conditionalFormatting>
  <conditionalFormatting sqref="K39:L39">
    <cfRule type="expression" dxfId="535" priority="35">
      <formula>F39="PILAR RET."</formula>
    </cfRule>
  </conditionalFormatting>
  <conditionalFormatting sqref="H39:I39">
    <cfRule type="expression" dxfId="534" priority="34">
      <formula>F39="PILAR CIRC."</formula>
    </cfRule>
  </conditionalFormatting>
  <conditionalFormatting sqref="I39">
    <cfRule type="expression" dxfId="533" priority="33">
      <formula>F39="PILAR CIRC."</formula>
    </cfRule>
  </conditionalFormatting>
  <conditionalFormatting sqref="J40">
    <cfRule type="expression" dxfId="532" priority="32">
      <formula>F40="PILAR RET."</formula>
    </cfRule>
  </conditionalFormatting>
  <conditionalFormatting sqref="K40:L40">
    <cfRule type="expression" dxfId="531" priority="31">
      <formula>F40="PILAR RET."</formula>
    </cfRule>
  </conditionalFormatting>
  <conditionalFormatting sqref="H40:I40">
    <cfRule type="expression" dxfId="530" priority="30">
      <formula>F40="PILAR CIRC."</formula>
    </cfRule>
  </conditionalFormatting>
  <conditionalFormatting sqref="I40">
    <cfRule type="expression" dxfId="529" priority="29">
      <formula>F40="PILAR CIRC."</formula>
    </cfRule>
  </conditionalFormatting>
  <conditionalFormatting sqref="J21">
    <cfRule type="expression" dxfId="528" priority="28">
      <formula>F21="PILAR RET."</formula>
    </cfRule>
  </conditionalFormatting>
  <conditionalFormatting sqref="K21:L21">
    <cfRule type="expression" dxfId="527" priority="27">
      <formula>F21="PILAR RET."</formula>
    </cfRule>
  </conditionalFormatting>
  <conditionalFormatting sqref="H21:I21">
    <cfRule type="expression" dxfId="526" priority="26">
      <formula>F21="PILAR CIRC."</formula>
    </cfRule>
  </conditionalFormatting>
  <conditionalFormatting sqref="I21">
    <cfRule type="expression" dxfId="525" priority="25">
      <formula>F21="PILAR CIRC."</formula>
    </cfRule>
  </conditionalFormatting>
  <conditionalFormatting sqref="J26">
    <cfRule type="expression" dxfId="524" priority="24">
      <formula>F26="PILAR RET."</formula>
    </cfRule>
  </conditionalFormatting>
  <conditionalFormatting sqref="K26:L26">
    <cfRule type="expression" dxfId="523" priority="23">
      <formula>F26="PILAR RET."</formula>
    </cfRule>
  </conditionalFormatting>
  <conditionalFormatting sqref="H26:I26">
    <cfRule type="expression" dxfId="522" priority="22">
      <formula>F26="PILAR CIRC."</formula>
    </cfRule>
  </conditionalFormatting>
  <conditionalFormatting sqref="I26">
    <cfRule type="expression" dxfId="521" priority="21">
      <formula>F26="PILAR CIRC."</formula>
    </cfRule>
  </conditionalFormatting>
  <conditionalFormatting sqref="J27">
    <cfRule type="expression" dxfId="520" priority="20">
      <formula>F27="PILAR RET."</formula>
    </cfRule>
  </conditionalFormatting>
  <conditionalFormatting sqref="K27:L27">
    <cfRule type="expression" dxfId="519" priority="19">
      <formula>F27="PILAR RET."</formula>
    </cfRule>
  </conditionalFormatting>
  <conditionalFormatting sqref="H27:I27">
    <cfRule type="expression" dxfId="518" priority="18">
      <formula>F27="PILAR CIRC."</formula>
    </cfRule>
  </conditionalFormatting>
  <conditionalFormatting sqref="I27">
    <cfRule type="expression" dxfId="517" priority="17">
      <formula>F27="PILAR CIRC."</formula>
    </cfRule>
  </conditionalFormatting>
  <conditionalFormatting sqref="J31">
    <cfRule type="expression" dxfId="516" priority="16">
      <formula>F31="PILAR RET."</formula>
    </cfRule>
  </conditionalFormatting>
  <conditionalFormatting sqref="K31:L31">
    <cfRule type="expression" dxfId="515" priority="15">
      <formula>F31="PILAR RET."</formula>
    </cfRule>
  </conditionalFormatting>
  <conditionalFormatting sqref="H31:I31">
    <cfRule type="expression" dxfId="514" priority="14">
      <formula>F31="PILAR CIRC."</formula>
    </cfRule>
  </conditionalFormatting>
  <conditionalFormatting sqref="I31">
    <cfRule type="expression" dxfId="513" priority="13">
      <formula>F31="PILAR CIRC."</formula>
    </cfRule>
  </conditionalFormatting>
  <conditionalFormatting sqref="J15">
    <cfRule type="expression" dxfId="512" priority="12">
      <formula>F15="PILAR RET."</formula>
    </cfRule>
  </conditionalFormatting>
  <conditionalFormatting sqref="K15:L15">
    <cfRule type="expression" dxfId="511" priority="11">
      <formula>F15="PILAR RET."</formula>
    </cfRule>
  </conditionalFormatting>
  <conditionalFormatting sqref="H15:I15">
    <cfRule type="expression" dxfId="510" priority="10">
      <formula>F15="PILAR CIRC."</formula>
    </cfRule>
  </conditionalFormatting>
  <conditionalFormatting sqref="I15">
    <cfRule type="expression" dxfId="509" priority="9">
      <formula>F15="PILAR CIRC."</formula>
    </cfRule>
  </conditionalFormatting>
  <conditionalFormatting sqref="J16">
    <cfRule type="expression" dxfId="508" priority="8">
      <formula>F16="PILAR RET."</formula>
    </cfRule>
  </conditionalFormatting>
  <conditionalFormatting sqref="K16:L16">
    <cfRule type="expression" dxfId="507" priority="7">
      <formula>F16="PILAR RET."</formula>
    </cfRule>
  </conditionalFormatting>
  <conditionalFormatting sqref="H16:I16">
    <cfRule type="expression" dxfId="506" priority="6">
      <formula>F16="PILAR CIRC."</formula>
    </cfRule>
  </conditionalFormatting>
  <conditionalFormatting sqref="I16">
    <cfRule type="expression" dxfId="505" priority="5">
      <formula>F16="PILAR CIRC."</formula>
    </cfRule>
  </conditionalFormatting>
  <conditionalFormatting sqref="J17">
    <cfRule type="expression" dxfId="504" priority="4">
      <formula>F17="PILAR RET."</formula>
    </cfRule>
  </conditionalFormatting>
  <conditionalFormatting sqref="K17:L17">
    <cfRule type="expression" dxfId="503" priority="3">
      <formula>F17="PILAR RET."</formula>
    </cfRule>
  </conditionalFormatting>
  <conditionalFormatting sqref="H17:I17">
    <cfRule type="expression" dxfId="502" priority="2">
      <formula>F17="PILAR CIRC."</formula>
    </cfRule>
  </conditionalFormatting>
  <conditionalFormatting sqref="I17">
    <cfRule type="expression" dxfId="501" priority="1">
      <formula>F17="PILAR CIRC."</formula>
    </cfRule>
  </conditionalFormatting>
  <dataValidations disablePrompts="1" xWindow="325" yWindow="778" count="1">
    <dataValidation type="list" errorStyle="warning" allowBlank="1" showInputMessage="1" showErrorMessage="1" errorTitle="TIPO DE ELEMENTO" error="ELEMENTO INVÁLIDO" promptTitle="TIPO DE PILAR" prompt="SELECIONE O TIPO DE PILAR" sqref="F14:F43" xr:uid="{00000000-0002-0000-0400-000000000000}">
      <formula1>$AI$2:$AI$3</formula1>
    </dataValidation>
  </dataValidations>
  <printOptions horizontalCentered="1"/>
  <pageMargins left="0.19685039370078741" right="0.19685039370078741" top="0.59055118110236227" bottom="0.59055118110236227" header="0.31496062992125984" footer="0.39370078740157483"/>
  <pageSetup paperSize="9" scale="76" orientation="landscape" horizontalDpi="4294967294" verticalDpi="300" r:id="rId1"/>
  <headerFooter alignWithMargins="0">
    <oddFooter>&amp;C&amp;"Calibri,Regular"&amp;8Página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X89"/>
  <sheetViews>
    <sheetView showGridLines="0" view="pageBreakPreview" zoomScaleNormal="130" zoomScaleSheetLayoutView="100" workbookViewId="0">
      <pane xSplit="14" ySplit="10" topLeftCell="O11" activePane="bottomRight" state="frozen"/>
      <selection activeCell="C27" sqref="C27:H27"/>
      <selection pane="topRight" activeCell="C27" sqref="C27:H27"/>
      <selection pane="bottomLeft" activeCell="C27" sqref="C27:H27"/>
      <selection pane="bottomRight" activeCell="I19" sqref="I19"/>
    </sheetView>
  </sheetViews>
  <sheetFormatPr defaultColWidth="9.140625" defaultRowHeight="15" customHeight="1" x14ac:dyDescent="0.2"/>
  <cols>
    <col min="1" max="1" width="1.5703125" style="117" customWidth="1"/>
    <col min="2" max="2" width="7.7109375" style="128" customWidth="1"/>
    <col min="3" max="3" width="13.85546875" style="128" customWidth="1"/>
    <col min="4" max="5" width="9.28515625" style="117" customWidth="1"/>
    <col min="6" max="6" width="7.140625" style="117" customWidth="1"/>
    <col min="7" max="7" width="0.5703125" style="117" customWidth="1"/>
    <col min="8" max="8" width="6.28515625" style="117" customWidth="1"/>
    <col min="9" max="9" width="5.5703125" style="117" customWidth="1"/>
    <col min="10" max="10" width="9.140625" style="117" customWidth="1"/>
    <col min="11" max="12" width="8" style="117" customWidth="1"/>
    <col min="13" max="13" width="11.7109375" style="127" customWidth="1"/>
    <col min="14" max="14" width="0.42578125" style="127" customWidth="1"/>
    <col min="15" max="15" width="12.7109375" style="127" customWidth="1"/>
    <col min="16" max="17" width="10.140625" style="127" customWidth="1"/>
    <col min="18" max="16384" width="9.140625" style="117"/>
  </cols>
  <sheetData>
    <row r="1" spans="2:24" s="109" customFormat="1" ht="4.5" customHeight="1" thickBot="1" x14ac:dyDescent="0.25"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108"/>
      <c r="Q1" s="108"/>
      <c r="R1" s="108"/>
    </row>
    <row r="2" spans="2:24" s="109" customFormat="1" ht="12" customHeight="1" x14ac:dyDescent="0.2">
      <c r="B2" s="453" t="s">
        <v>162</v>
      </c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34"/>
      <c r="Q2" s="435"/>
      <c r="R2" s="108"/>
      <c r="S2" s="108"/>
      <c r="T2" s="108"/>
      <c r="U2" s="108"/>
      <c r="V2" s="108"/>
      <c r="W2" s="108"/>
      <c r="X2" s="108"/>
    </row>
    <row r="3" spans="2:24" s="109" customFormat="1" ht="25.5" customHeight="1" x14ac:dyDescent="0.2">
      <c r="B3" s="456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36"/>
      <c r="Q3" s="437"/>
      <c r="R3" s="108"/>
      <c r="S3" s="108"/>
      <c r="T3" s="108"/>
      <c r="U3" s="108"/>
      <c r="V3" s="108"/>
      <c r="W3" s="108"/>
      <c r="X3" s="108"/>
    </row>
    <row r="4" spans="2:24" s="109" customFormat="1" ht="20.25" customHeight="1" thickBot="1" x14ac:dyDescent="0.25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0"/>
      <c r="O4" s="460"/>
      <c r="P4" s="438"/>
      <c r="Q4" s="439"/>
      <c r="R4" s="108"/>
      <c r="S4" s="108"/>
      <c r="T4" s="108"/>
      <c r="U4" s="108"/>
      <c r="V4" s="108"/>
      <c r="W4" s="108"/>
      <c r="X4" s="108"/>
    </row>
    <row r="5" spans="2:24" s="109" customFormat="1" ht="10.5" customHeight="1" x14ac:dyDescent="0.2">
      <c r="B5" s="111"/>
      <c r="C5" s="111"/>
      <c r="D5" s="112"/>
      <c r="E5" s="112"/>
      <c r="F5" s="112"/>
      <c r="G5" s="113"/>
      <c r="H5" s="113"/>
      <c r="I5" s="113"/>
      <c r="J5" s="113"/>
      <c r="K5" s="113"/>
      <c r="L5" s="113"/>
      <c r="M5" s="113"/>
      <c r="N5" s="113"/>
      <c r="O5" s="112"/>
      <c r="P5" s="112"/>
      <c r="Q5" s="112"/>
      <c r="R5" s="108"/>
    </row>
    <row r="6" spans="2:24" s="109" customFormat="1" ht="12.75" x14ac:dyDescent="0.2">
      <c r="B6" s="500" t="s">
        <v>83</v>
      </c>
      <c r="C6" s="501"/>
      <c r="D6" s="501"/>
      <c r="E6" s="501"/>
      <c r="F6" s="501"/>
      <c r="G6" s="113"/>
      <c r="H6" s="502" t="s">
        <v>64</v>
      </c>
      <c r="I6" s="503"/>
      <c r="J6" s="503"/>
      <c r="K6" s="503"/>
      <c r="L6" s="503"/>
      <c r="M6" s="503"/>
      <c r="N6" s="113"/>
      <c r="O6" s="504" t="s">
        <v>84</v>
      </c>
      <c r="P6" s="504"/>
      <c r="Q6" s="504"/>
      <c r="R6" s="108"/>
    </row>
    <row r="7" spans="2:24" ht="12" customHeight="1" x14ac:dyDescent="0.2">
      <c r="B7" s="464" t="s">
        <v>62</v>
      </c>
      <c r="C7" s="473" t="s">
        <v>128</v>
      </c>
      <c r="D7" s="440" t="s">
        <v>85</v>
      </c>
      <c r="E7" s="441"/>
      <c r="F7" s="465" t="s">
        <v>61</v>
      </c>
      <c r="G7" s="114"/>
      <c r="H7" s="466" t="s">
        <v>88</v>
      </c>
      <c r="I7" s="466" t="s">
        <v>89</v>
      </c>
      <c r="J7" s="129" t="s">
        <v>112</v>
      </c>
      <c r="K7" s="463" t="s">
        <v>71</v>
      </c>
      <c r="L7" s="464"/>
      <c r="M7" s="473" t="s">
        <v>164</v>
      </c>
      <c r="N7" s="116"/>
      <c r="O7" s="473" t="s">
        <v>138</v>
      </c>
      <c r="P7" s="484" t="s">
        <v>124</v>
      </c>
      <c r="Q7" s="486"/>
    </row>
    <row r="8" spans="2:24" ht="18.75" customHeight="1" x14ac:dyDescent="0.2">
      <c r="B8" s="464"/>
      <c r="C8" s="467"/>
      <c r="D8" s="442"/>
      <c r="E8" s="443"/>
      <c r="F8" s="465"/>
      <c r="G8" s="114"/>
      <c r="H8" s="467"/>
      <c r="I8" s="467"/>
      <c r="J8" s="190" t="s">
        <v>144</v>
      </c>
      <c r="K8" s="190" t="s">
        <v>113</v>
      </c>
      <c r="L8" s="190" t="s">
        <v>114</v>
      </c>
      <c r="M8" s="479"/>
      <c r="N8" s="116"/>
      <c r="O8" s="479"/>
      <c r="P8" s="190" t="s">
        <v>92</v>
      </c>
      <c r="Q8" s="190" t="s">
        <v>93</v>
      </c>
    </row>
    <row r="9" spans="2:24" ht="12" customHeight="1" x14ac:dyDescent="0.2">
      <c r="B9" s="464"/>
      <c r="C9" s="483"/>
      <c r="D9" s="190" t="s">
        <v>79</v>
      </c>
      <c r="E9" s="190" t="s">
        <v>166</v>
      </c>
      <c r="F9" s="465"/>
      <c r="G9" s="114"/>
      <c r="H9" s="189" t="s">
        <v>57</v>
      </c>
      <c r="I9" s="189" t="s">
        <v>57</v>
      </c>
      <c r="J9" s="189" t="s">
        <v>57</v>
      </c>
      <c r="K9" s="189" t="s">
        <v>57</v>
      </c>
      <c r="L9" s="189" t="s">
        <v>57</v>
      </c>
      <c r="M9" s="189" t="s">
        <v>57</v>
      </c>
      <c r="N9" s="116"/>
      <c r="O9" s="190" t="s">
        <v>56</v>
      </c>
      <c r="P9" s="190" t="s">
        <v>55</v>
      </c>
      <c r="Q9" s="190" t="s">
        <v>55</v>
      </c>
    </row>
    <row r="10" spans="2:24" s="214" customFormat="1" ht="15" customHeight="1" x14ac:dyDescent="0.2">
      <c r="B10" s="207"/>
      <c r="C10" s="208"/>
      <c r="D10" s="209"/>
      <c r="E10" s="209"/>
      <c r="F10" s="209"/>
      <c r="G10" s="210"/>
      <c r="H10" s="209"/>
      <c r="I10" s="209"/>
      <c r="J10" s="209"/>
      <c r="K10" s="209"/>
      <c r="L10" s="209"/>
      <c r="M10" s="209"/>
      <c r="N10" s="224"/>
      <c r="O10" s="213">
        <f>SUM(O12:O89)</f>
        <v>26.946224999999998</v>
      </c>
      <c r="P10" s="213">
        <f>SUM(P12:P89)</f>
        <v>0</v>
      </c>
      <c r="Q10" s="213">
        <f>SUM(Q12:Q89)</f>
        <v>267.76060000000001</v>
      </c>
    </row>
    <row r="11" spans="2:24" s="118" customFormat="1" ht="5.0999999999999996" customHeight="1" x14ac:dyDescent="0.2">
      <c r="B11" s="121"/>
      <c r="C11" s="122"/>
      <c r="D11" s="122"/>
      <c r="E11" s="122"/>
      <c r="F11" s="122"/>
      <c r="G11" s="114"/>
      <c r="H11" s="116"/>
      <c r="I11" s="124"/>
      <c r="J11" s="124"/>
      <c r="K11" s="124"/>
      <c r="L11" s="124"/>
      <c r="M11" s="124"/>
      <c r="N11" s="116"/>
      <c r="O11" s="122"/>
      <c r="P11" s="122"/>
      <c r="Q11" s="125"/>
    </row>
    <row r="12" spans="2:24" s="126" customFormat="1" ht="15" customHeight="1" x14ac:dyDescent="0.2">
      <c r="B12" s="198" t="s">
        <v>236</v>
      </c>
      <c r="C12" s="198" t="s">
        <v>356</v>
      </c>
      <c r="D12" s="198" t="s">
        <v>324</v>
      </c>
      <c r="E12" s="198" t="s">
        <v>231</v>
      </c>
      <c r="F12" s="201">
        <v>1</v>
      </c>
      <c r="G12" s="200"/>
      <c r="H12" s="201">
        <v>2.8</v>
      </c>
      <c r="I12" s="201">
        <v>0.15</v>
      </c>
      <c r="J12" s="201">
        <v>0.55000000000000004</v>
      </c>
      <c r="K12" s="201">
        <v>0.55000000000000004</v>
      </c>
      <c r="L12" s="201">
        <f>0.55-0.06</f>
        <v>0.49000000000000005</v>
      </c>
      <c r="M12" s="201">
        <f>4.5-J12</f>
        <v>3.95</v>
      </c>
      <c r="N12" s="220"/>
      <c r="O12" s="203">
        <f>F12*(H12*I12*J12)</f>
        <v>0.23100000000000001</v>
      </c>
      <c r="P12" s="205">
        <f>IF(M12&lt;3,F12*((H12*K12)+(H12*L12)),0)</f>
        <v>0</v>
      </c>
      <c r="Q12" s="205">
        <f>IF(M12&gt;=3,F12*((H12*K12)+(H12*L12)),0)</f>
        <v>2.9119999999999999</v>
      </c>
    </row>
    <row r="13" spans="2:24" s="126" customFormat="1" ht="15" customHeight="1" x14ac:dyDescent="0.2">
      <c r="B13" s="198" t="s">
        <v>236</v>
      </c>
      <c r="C13" s="198" t="s">
        <v>356</v>
      </c>
      <c r="D13" s="198" t="s">
        <v>324</v>
      </c>
      <c r="E13" s="198" t="s">
        <v>232</v>
      </c>
      <c r="F13" s="201">
        <v>1</v>
      </c>
      <c r="G13" s="200"/>
      <c r="H13" s="201">
        <v>0.2</v>
      </c>
      <c r="I13" s="201">
        <v>0.15</v>
      </c>
      <c r="J13" s="201">
        <v>0.55000000000000004</v>
      </c>
      <c r="K13" s="201">
        <v>0</v>
      </c>
      <c r="L13" s="201">
        <v>0.55000000000000004</v>
      </c>
      <c r="M13" s="201">
        <f t="shared" ref="M13:M76" si="0">4.5-J13</f>
        <v>3.95</v>
      </c>
      <c r="N13" s="220"/>
      <c r="O13" s="203">
        <f t="shared" ref="O13:O82" si="1">F13*(H13*I13*J13)</f>
        <v>1.6500000000000001E-2</v>
      </c>
      <c r="P13" s="205">
        <f t="shared" ref="P13:P76" si="2">IF(M13&lt;3,F13*((H13*K13)+(H13*L13)),0)</f>
        <v>0</v>
      </c>
      <c r="Q13" s="205">
        <f t="shared" ref="Q13:Q76" si="3">IF(M13&gt;=3,F13*((H13*K13)+(H13*L13)),0)</f>
        <v>0.11000000000000001</v>
      </c>
    </row>
    <row r="14" spans="2:24" s="126" customFormat="1" ht="15" customHeight="1" x14ac:dyDescent="0.2">
      <c r="B14" s="198" t="s">
        <v>236</v>
      </c>
      <c r="C14" s="198" t="s">
        <v>356</v>
      </c>
      <c r="D14" s="198" t="s">
        <v>324</v>
      </c>
      <c r="E14" s="198" t="s">
        <v>233</v>
      </c>
      <c r="F14" s="201">
        <v>1</v>
      </c>
      <c r="G14" s="200"/>
      <c r="H14" s="201">
        <v>0.33</v>
      </c>
      <c r="I14" s="201">
        <v>0.15</v>
      </c>
      <c r="J14" s="201">
        <v>0.55000000000000004</v>
      </c>
      <c r="K14" s="201">
        <v>0.55000000000000004</v>
      </c>
      <c r="L14" s="201">
        <f>0.55-0.06</f>
        <v>0.49000000000000005</v>
      </c>
      <c r="M14" s="201">
        <f t="shared" si="0"/>
        <v>3.95</v>
      </c>
      <c r="N14" s="220"/>
      <c r="O14" s="203">
        <f t="shared" si="1"/>
        <v>2.7225000000000003E-2</v>
      </c>
      <c r="P14" s="205">
        <f t="shared" si="2"/>
        <v>0</v>
      </c>
      <c r="Q14" s="205">
        <f t="shared" si="3"/>
        <v>0.34320000000000006</v>
      </c>
    </row>
    <row r="15" spans="2:24" s="126" customFormat="1" ht="15" customHeight="1" x14ac:dyDescent="0.2">
      <c r="B15" s="198" t="s">
        <v>236</v>
      </c>
      <c r="C15" s="198" t="s">
        <v>356</v>
      </c>
      <c r="D15" s="198" t="s">
        <v>324</v>
      </c>
      <c r="E15" s="198" t="s">
        <v>234</v>
      </c>
      <c r="F15" s="201">
        <v>1</v>
      </c>
      <c r="G15" s="200"/>
      <c r="H15" s="201">
        <v>3.5</v>
      </c>
      <c r="I15" s="201">
        <v>0.15</v>
      </c>
      <c r="J15" s="201">
        <v>0.55000000000000004</v>
      </c>
      <c r="K15" s="201">
        <v>0.55000000000000004</v>
      </c>
      <c r="L15" s="201">
        <f>0.55-0.06</f>
        <v>0.49000000000000005</v>
      </c>
      <c r="M15" s="201">
        <f t="shared" si="0"/>
        <v>3.95</v>
      </c>
      <c r="N15" s="220"/>
      <c r="O15" s="203">
        <f t="shared" si="1"/>
        <v>0.28875000000000006</v>
      </c>
      <c r="P15" s="205">
        <f t="shared" si="2"/>
        <v>0</v>
      </c>
      <c r="Q15" s="205">
        <f t="shared" si="3"/>
        <v>3.6400000000000006</v>
      </c>
    </row>
    <row r="16" spans="2:24" s="126" customFormat="1" ht="15" customHeight="1" x14ac:dyDescent="0.2">
      <c r="B16" s="198" t="s">
        <v>236</v>
      </c>
      <c r="C16" s="198" t="s">
        <v>356</v>
      </c>
      <c r="D16" s="198" t="s">
        <v>324</v>
      </c>
      <c r="E16" s="198" t="s">
        <v>235</v>
      </c>
      <c r="F16" s="201">
        <v>1</v>
      </c>
      <c r="G16" s="200"/>
      <c r="H16" s="201">
        <v>0.2</v>
      </c>
      <c r="I16" s="201">
        <v>0.15</v>
      </c>
      <c r="J16" s="201">
        <v>0.55000000000000004</v>
      </c>
      <c r="K16" s="201">
        <v>0.55000000000000004</v>
      </c>
      <c r="L16" s="201">
        <v>0</v>
      </c>
      <c r="M16" s="201">
        <f t="shared" si="0"/>
        <v>3.95</v>
      </c>
      <c r="N16" s="220"/>
      <c r="O16" s="203">
        <f t="shared" si="1"/>
        <v>1.6500000000000001E-2</v>
      </c>
      <c r="P16" s="205">
        <f t="shared" si="2"/>
        <v>0</v>
      </c>
      <c r="Q16" s="205">
        <f t="shared" si="3"/>
        <v>0.11000000000000001</v>
      </c>
    </row>
    <row r="17" spans="2:17" s="126" customFormat="1" ht="15" customHeight="1" x14ac:dyDescent="0.2">
      <c r="B17" s="198" t="s">
        <v>236</v>
      </c>
      <c r="C17" s="198" t="s">
        <v>356</v>
      </c>
      <c r="D17" s="198" t="s">
        <v>324</v>
      </c>
      <c r="E17" s="198" t="s">
        <v>236</v>
      </c>
      <c r="F17" s="201">
        <v>1</v>
      </c>
      <c r="G17" s="200"/>
      <c r="H17" s="201">
        <v>0.31</v>
      </c>
      <c r="I17" s="201">
        <v>0.15</v>
      </c>
      <c r="J17" s="201">
        <v>0.55000000000000004</v>
      </c>
      <c r="K17" s="201">
        <v>0.55000000000000004</v>
      </c>
      <c r="L17" s="201">
        <f>0.55-0.06</f>
        <v>0.49000000000000005</v>
      </c>
      <c r="M17" s="201">
        <f t="shared" si="0"/>
        <v>3.95</v>
      </c>
      <c r="N17" s="220"/>
      <c r="O17" s="203">
        <f t="shared" si="1"/>
        <v>2.5575000000000001E-2</v>
      </c>
      <c r="P17" s="205">
        <f t="shared" si="2"/>
        <v>0</v>
      </c>
      <c r="Q17" s="205">
        <f t="shared" si="3"/>
        <v>0.32240000000000002</v>
      </c>
    </row>
    <row r="18" spans="2:17" s="126" customFormat="1" ht="15" customHeight="1" x14ac:dyDescent="0.2">
      <c r="B18" s="198" t="s">
        <v>236</v>
      </c>
      <c r="C18" s="198" t="s">
        <v>356</v>
      </c>
      <c r="D18" s="198" t="s">
        <v>324</v>
      </c>
      <c r="E18" s="198" t="s">
        <v>251</v>
      </c>
      <c r="F18" s="201">
        <v>1</v>
      </c>
      <c r="G18" s="200"/>
      <c r="H18" s="201">
        <v>3.01</v>
      </c>
      <c r="I18" s="201">
        <v>0.15</v>
      </c>
      <c r="J18" s="201">
        <v>0.55000000000000004</v>
      </c>
      <c r="K18" s="201">
        <v>0.55000000000000004</v>
      </c>
      <c r="L18" s="201">
        <f>0.55-0.06</f>
        <v>0.49000000000000005</v>
      </c>
      <c r="M18" s="201">
        <f t="shared" si="0"/>
        <v>3.95</v>
      </c>
      <c r="N18" s="220"/>
      <c r="O18" s="203">
        <f t="shared" si="1"/>
        <v>0.24832499999999999</v>
      </c>
      <c r="P18" s="205">
        <f t="shared" si="2"/>
        <v>0</v>
      </c>
      <c r="Q18" s="205">
        <f t="shared" si="3"/>
        <v>3.1303999999999998</v>
      </c>
    </row>
    <row r="19" spans="2:17" s="126" customFormat="1" ht="15" customHeight="1" x14ac:dyDescent="0.2">
      <c r="B19" s="198" t="s">
        <v>236</v>
      </c>
      <c r="C19" s="198" t="s">
        <v>356</v>
      </c>
      <c r="D19" s="198" t="s">
        <v>325</v>
      </c>
      <c r="E19" s="198" t="s">
        <v>231</v>
      </c>
      <c r="F19" s="201">
        <v>1</v>
      </c>
      <c r="G19" s="200"/>
      <c r="H19" s="201">
        <v>4.78</v>
      </c>
      <c r="I19" s="201">
        <v>0.2</v>
      </c>
      <c r="J19" s="201">
        <v>0.85</v>
      </c>
      <c r="K19" s="201">
        <v>0.85</v>
      </c>
      <c r="L19" s="201">
        <v>0.85</v>
      </c>
      <c r="M19" s="201">
        <f t="shared" si="0"/>
        <v>3.65</v>
      </c>
      <c r="N19" s="220"/>
      <c r="O19" s="203">
        <f t="shared" si="1"/>
        <v>0.81259999999999999</v>
      </c>
      <c r="P19" s="205">
        <f t="shared" si="2"/>
        <v>0</v>
      </c>
      <c r="Q19" s="205">
        <f t="shared" si="3"/>
        <v>8.1259999999999994</v>
      </c>
    </row>
    <row r="20" spans="2:17" s="126" customFormat="1" ht="15" customHeight="1" x14ac:dyDescent="0.2">
      <c r="B20" s="198" t="s">
        <v>236</v>
      </c>
      <c r="C20" s="198" t="s">
        <v>356</v>
      </c>
      <c r="D20" s="198" t="s">
        <v>325</v>
      </c>
      <c r="E20" s="198" t="s">
        <v>232</v>
      </c>
      <c r="F20" s="201">
        <v>1</v>
      </c>
      <c r="G20" s="200"/>
      <c r="H20" s="201">
        <v>2.1</v>
      </c>
      <c r="I20" s="201">
        <v>0.2</v>
      </c>
      <c r="J20" s="201">
        <v>0.85</v>
      </c>
      <c r="K20" s="201">
        <v>0.85</v>
      </c>
      <c r="L20" s="201">
        <f>0.85-0.06</f>
        <v>0.79</v>
      </c>
      <c r="M20" s="201">
        <f t="shared" si="0"/>
        <v>3.65</v>
      </c>
      <c r="N20" s="220"/>
      <c r="O20" s="203">
        <f t="shared" si="1"/>
        <v>0.35700000000000004</v>
      </c>
      <c r="P20" s="205">
        <f t="shared" si="2"/>
        <v>0</v>
      </c>
      <c r="Q20" s="205">
        <f t="shared" si="3"/>
        <v>3.444</v>
      </c>
    </row>
    <row r="21" spans="2:17" s="126" customFormat="1" ht="15" customHeight="1" x14ac:dyDescent="0.2">
      <c r="B21" s="198" t="s">
        <v>236</v>
      </c>
      <c r="C21" s="198" t="s">
        <v>356</v>
      </c>
      <c r="D21" s="198" t="s">
        <v>325</v>
      </c>
      <c r="E21" s="198" t="s">
        <v>233</v>
      </c>
      <c r="F21" s="201">
        <v>1</v>
      </c>
      <c r="G21" s="200"/>
      <c r="H21" s="201">
        <v>0.15</v>
      </c>
      <c r="I21" s="201">
        <v>0.2</v>
      </c>
      <c r="J21" s="201">
        <v>0.85</v>
      </c>
      <c r="K21" s="201">
        <v>0.45</v>
      </c>
      <c r="L21" s="201">
        <f>0.85-0.06</f>
        <v>0.79</v>
      </c>
      <c r="M21" s="201">
        <f t="shared" si="0"/>
        <v>3.65</v>
      </c>
      <c r="N21" s="220"/>
      <c r="O21" s="203">
        <f t="shared" si="1"/>
        <v>2.5499999999999998E-2</v>
      </c>
      <c r="P21" s="205">
        <f t="shared" si="2"/>
        <v>0</v>
      </c>
      <c r="Q21" s="205">
        <f t="shared" si="3"/>
        <v>0.186</v>
      </c>
    </row>
    <row r="22" spans="2:17" s="126" customFormat="1" ht="15" customHeight="1" x14ac:dyDescent="0.2">
      <c r="B22" s="198" t="s">
        <v>236</v>
      </c>
      <c r="C22" s="198" t="s">
        <v>356</v>
      </c>
      <c r="D22" s="198" t="s">
        <v>325</v>
      </c>
      <c r="E22" s="198" t="s">
        <v>234</v>
      </c>
      <c r="F22" s="201">
        <v>1</v>
      </c>
      <c r="G22" s="200"/>
      <c r="H22" s="201">
        <v>0.59</v>
      </c>
      <c r="I22" s="201">
        <v>0.2</v>
      </c>
      <c r="J22" s="201">
        <v>0.85</v>
      </c>
      <c r="K22" s="201">
        <v>0.85</v>
      </c>
      <c r="L22" s="201">
        <f>0.85-0.06</f>
        <v>0.79</v>
      </c>
      <c r="M22" s="201">
        <f t="shared" si="0"/>
        <v>3.65</v>
      </c>
      <c r="N22" s="220"/>
      <c r="O22" s="203">
        <f t="shared" si="1"/>
        <v>0.10029999999999999</v>
      </c>
      <c r="P22" s="205">
        <f t="shared" si="2"/>
        <v>0</v>
      </c>
      <c r="Q22" s="205">
        <f t="shared" si="3"/>
        <v>0.96760000000000002</v>
      </c>
    </row>
    <row r="23" spans="2:17" s="126" customFormat="1" ht="15" customHeight="1" x14ac:dyDescent="0.2">
      <c r="B23" s="198" t="s">
        <v>236</v>
      </c>
      <c r="C23" s="198" t="s">
        <v>356</v>
      </c>
      <c r="D23" s="198" t="s">
        <v>325</v>
      </c>
      <c r="E23" s="198" t="s">
        <v>235</v>
      </c>
      <c r="F23" s="201">
        <v>1</v>
      </c>
      <c r="G23" s="200"/>
      <c r="H23" s="201">
        <v>0.2</v>
      </c>
      <c r="I23" s="201">
        <v>0.2</v>
      </c>
      <c r="J23" s="201">
        <v>0.85</v>
      </c>
      <c r="K23" s="201">
        <v>0.85</v>
      </c>
      <c r="L23" s="201">
        <f>0.85-0.55</f>
        <v>0.29999999999999993</v>
      </c>
      <c r="M23" s="201">
        <f t="shared" si="0"/>
        <v>3.65</v>
      </c>
      <c r="N23" s="220"/>
      <c r="O23" s="203">
        <f t="shared" si="1"/>
        <v>3.4000000000000002E-2</v>
      </c>
      <c r="P23" s="205">
        <f t="shared" si="2"/>
        <v>0</v>
      </c>
      <c r="Q23" s="205">
        <f t="shared" si="3"/>
        <v>0.23</v>
      </c>
    </row>
    <row r="24" spans="2:17" s="126" customFormat="1" ht="15" customHeight="1" x14ac:dyDescent="0.2">
      <c r="B24" s="198" t="s">
        <v>236</v>
      </c>
      <c r="C24" s="198" t="s">
        <v>356</v>
      </c>
      <c r="D24" s="198" t="s">
        <v>325</v>
      </c>
      <c r="E24" s="198" t="s">
        <v>236</v>
      </c>
      <c r="F24" s="201">
        <v>1</v>
      </c>
      <c r="G24" s="200"/>
      <c r="H24" s="201">
        <v>0.28000000000000003</v>
      </c>
      <c r="I24" s="201">
        <v>0.2</v>
      </c>
      <c r="J24" s="201">
        <v>0.85</v>
      </c>
      <c r="K24" s="201">
        <v>0.85</v>
      </c>
      <c r="L24" s="201">
        <f>0.85-0.06</f>
        <v>0.79</v>
      </c>
      <c r="M24" s="201">
        <f t="shared" si="0"/>
        <v>3.65</v>
      </c>
      <c r="N24" s="220"/>
      <c r="O24" s="203">
        <f t="shared" si="1"/>
        <v>4.7600000000000003E-2</v>
      </c>
      <c r="P24" s="205">
        <f t="shared" si="2"/>
        <v>0</v>
      </c>
      <c r="Q24" s="205">
        <f t="shared" si="3"/>
        <v>0.45920000000000005</v>
      </c>
    </row>
    <row r="25" spans="2:17" s="126" customFormat="1" ht="15" customHeight="1" x14ac:dyDescent="0.2">
      <c r="B25" s="198" t="s">
        <v>236</v>
      </c>
      <c r="C25" s="198" t="s">
        <v>356</v>
      </c>
      <c r="D25" s="198" t="s">
        <v>325</v>
      </c>
      <c r="E25" s="198" t="s">
        <v>251</v>
      </c>
      <c r="F25" s="201">
        <v>1</v>
      </c>
      <c r="G25" s="200"/>
      <c r="H25" s="201">
        <v>0.78</v>
      </c>
      <c r="I25" s="201">
        <v>0.2</v>
      </c>
      <c r="J25" s="201">
        <v>0.85</v>
      </c>
      <c r="K25" s="201">
        <v>0.85</v>
      </c>
      <c r="L25" s="201">
        <f>0.85-0.06</f>
        <v>0.79</v>
      </c>
      <c r="M25" s="201">
        <f t="shared" si="0"/>
        <v>3.65</v>
      </c>
      <c r="N25" s="220"/>
      <c r="O25" s="203">
        <f t="shared" si="1"/>
        <v>0.13260000000000002</v>
      </c>
      <c r="P25" s="205">
        <f t="shared" si="2"/>
        <v>0</v>
      </c>
      <c r="Q25" s="205">
        <f t="shared" si="3"/>
        <v>1.2792000000000001</v>
      </c>
    </row>
    <row r="26" spans="2:17" s="126" customFormat="1" ht="15" customHeight="1" x14ac:dyDescent="0.2">
      <c r="B26" s="198" t="s">
        <v>236</v>
      </c>
      <c r="C26" s="198" t="s">
        <v>356</v>
      </c>
      <c r="D26" s="198" t="s">
        <v>325</v>
      </c>
      <c r="E26" s="198" t="s">
        <v>252</v>
      </c>
      <c r="F26" s="201">
        <v>1</v>
      </c>
      <c r="G26" s="200"/>
      <c r="H26" s="201">
        <v>0.15</v>
      </c>
      <c r="I26" s="201">
        <v>0.2</v>
      </c>
      <c r="J26" s="201">
        <v>0.85</v>
      </c>
      <c r="K26" s="201">
        <f>0.45</f>
        <v>0.45</v>
      </c>
      <c r="L26" s="201">
        <f>0.85-0.06</f>
        <v>0.79</v>
      </c>
      <c r="M26" s="201">
        <f t="shared" si="0"/>
        <v>3.65</v>
      </c>
      <c r="N26" s="220"/>
      <c r="O26" s="203">
        <f t="shared" si="1"/>
        <v>2.5499999999999998E-2</v>
      </c>
      <c r="P26" s="205">
        <f t="shared" si="2"/>
        <v>0</v>
      </c>
      <c r="Q26" s="205">
        <f t="shared" si="3"/>
        <v>0.186</v>
      </c>
    </row>
    <row r="27" spans="2:17" s="126" customFormat="1" ht="15" customHeight="1" x14ac:dyDescent="0.2">
      <c r="B27" s="198" t="s">
        <v>236</v>
      </c>
      <c r="C27" s="198" t="s">
        <v>356</v>
      </c>
      <c r="D27" s="198" t="s">
        <v>325</v>
      </c>
      <c r="E27" s="198" t="s">
        <v>253</v>
      </c>
      <c r="F27" s="201">
        <v>1</v>
      </c>
      <c r="G27" s="200"/>
      <c r="H27" s="201">
        <v>0.92</v>
      </c>
      <c r="I27" s="201">
        <v>0.2</v>
      </c>
      <c r="J27" s="201">
        <v>0.85</v>
      </c>
      <c r="K27" s="201">
        <v>0.85</v>
      </c>
      <c r="L27" s="201">
        <f>0.85-0.06</f>
        <v>0.79</v>
      </c>
      <c r="M27" s="201">
        <f t="shared" si="0"/>
        <v>3.65</v>
      </c>
      <c r="N27" s="220"/>
      <c r="O27" s="203">
        <f t="shared" si="1"/>
        <v>0.15640000000000001</v>
      </c>
      <c r="P27" s="205">
        <f t="shared" si="2"/>
        <v>0</v>
      </c>
      <c r="Q27" s="205">
        <f t="shared" si="3"/>
        <v>1.5088000000000001</v>
      </c>
    </row>
    <row r="28" spans="2:17" s="126" customFormat="1" ht="15" customHeight="1" x14ac:dyDescent="0.2">
      <c r="B28" s="198" t="s">
        <v>236</v>
      </c>
      <c r="C28" s="198" t="s">
        <v>356</v>
      </c>
      <c r="D28" s="198" t="s">
        <v>325</v>
      </c>
      <c r="E28" s="198" t="s">
        <v>254</v>
      </c>
      <c r="F28" s="201">
        <v>1</v>
      </c>
      <c r="G28" s="200"/>
      <c r="H28" s="201">
        <v>0.15</v>
      </c>
      <c r="I28" s="201">
        <v>0.2</v>
      </c>
      <c r="J28" s="201">
        <v>0.85</v>
      </c>
      <c r="K28" s="201">
        <f>0.45</f>
        <v>0.45</v>
      </c>
      <c r="L28" s="201">
        <f>0.85-0.06</f>
        <v>0.79</v>
      </c>
      <c r="M28" s="201">
        <f t="shared" si="0"/>
        <v>3.65</v>
      </c>
      <c r="N28" s="220"/>
      <c r="O28" s="203">
        <f t="shared" si="1"/>
        <v>2.5499999999999998E-2</v>
      </c>
      <c r="P28" s="205">
        <f t="shared" si="2"/>
        <v>0</v>
      </c>
      <c r="Q28" s="205">
        <f t="shared" si="3"/>
        <v>0.186</v>
      </c>
    </row>
    <row r="29" spans="2:17" s="126" customFormat="1" ht="15" customHeight="1" x14ac:dyDescent="0.2">
      <c r="B29" s="198" t="s">
        <v>236</v>
      </c>
      <c r="C29" s="198" t="s">
        <v>356</v>
      </c>
      <c r="D29" s="198" t="s">
        <v>325</v>
      </c>
      <c r="E29" s="198" t="s">
        <v>230</v>
      </c>
      <c r="F29" s="201">
        <v>1</v>
      </c>
      <c r="G29" s="200"/>
      <c r="H29" s="201">
        <v>1.48</v>
      </c>
      <c r="I29" s="201">
        <v>0.2</v>
      </c>
      <c r="J29" s="201">
        <v>0.85</v>
      </c>
      <c r="K29" s="201">
        <v>0.35</v>
      </c>
      <c r="L29" s="201">
        <v>0.85</v>
      </c>
      <c r="M29" s="201">
        <f t="shared" si="0"/>
        <v>3.65</v>
      </c>
      <c r="N29" s="220"/>
      <c r="O29" s="203">
        <f t="shared" si="1"/>
        <v>0.25159999999999999</v>
      </c>
      <c r="P29" s="205">
        <f t="shared" si="2"/>
        <v>0</v>
      </c>
      <c r="Q29" s="205">
        <f t="shared" si="3"/>
        <v>1.776</v>
      </c>
    </row>
    <row r="30" spans="2:17" s="126" customFormat="1" ht="15" customHeight="1" x14ac:dyDescent="0.2">
      <c r="B30" s="198" t="s">
        <v>236</v>
      </c>
      <c r="C30" s="198" t="s">
        <v>356</v>
      </c>
      <c r="D30" s="198" t="s">
        <v>325</v>
      </c>
      <c r="E30" s="198" t="s">
        <v>248</v>
      </c>
      <c r="F30" s="201">
        <v>1</v>
      </c>
      <c r="G30" s="200"/>
      <c r="H30" s="201">
        <v>0.2</v>
      </c>
      <c r="I30" s="201">
        <v>0.2</v>
      </c>
      <c r="J30" s="201">
        <v>0.85</v>
      </c>
      <c r="K30" s="201">
        <v>0.35</v>
      </c>
      <c r="L30" s="201">
        <f>0.85-0.06</f>
        <v>0.79</v>
      </c>
      <c r="M30" s="201">
        <f t="shared" si="0"/>
        <v>3.65</v>
      </c>
      <c r="N30" s="220"/>
      <c r="O30" s="203">
        <f t="shared" si="1"/>
        <v>3.4000000000000002E-2</v>
      </c>
      <c r="P30" s="205">
        <f t="shared" si="2"/>
        <v>0</v>
      </c>
      <c r="Q30" s="205">
        <f t="shared" si="3"/>
        <v>0.22800000000000004</v>
      </c>
    </row>
    <row r="31" spans="2:17" s="126" customFormat="1" ht="15" customHeight="1" x14ac:dyDescent="0.2">
      <c r="B31" s="198" t="s">
        <v>236</v>
      </c>
      <c r="C31" s="198" t="s">
        <v>356</v>
      </c>
      <c r="D31" s="198" t="s">
        <v>325</v>
      </c>
      <c r="E31" s="198" t="s">
        <v>258</v>
      </c>
      <c r="F31" s="201">
        <v>1</v>
      </c>
      <c r="G31" s="200"/>
      <c r="H31" s="201">
        <v>0.41</v>
      </c>
      <c r="I31" s="201">
        <v>0.2</v>
      </c>
      <c r="J31" s="201">
        <v>0.85</v>
      </c>
      <c r="K31" s="201">
        <v>0.85</v>
      </c>
      <c r="L31" s="201">
        <f>0.85-0.06</f>
        <v>0.79</v>
      </c>
      <c r="M31" s="201">
        <f t="shared" si="0"/>
        <v>3.65</v>
      </c>
      <c r="N31" s="220"/>
      <c r="O31" s="203">
        <f t="shared" si="1"/>
        <v>6.9699999999999998E-2</v>
      </c>
      <c r="P31" s="205">
        <f t="shared" si="2"/>
        <v>0</v>
      </c>
      <c r="Q31" s="205">
        <f t="shared" si="3"/>
        <v>0.6724</v>
      </c>
    </row>
    <row r="32" spans="2:17" s="126" customFormat="1" ht="15" customHeight="1" x14ac:dyDescent="0.2">
      <c r="B32" s="198" t="s">
        <v>236</v>
      </c>
      <c r="C32" s="198" t="s">
        <v>356</v>
      </c>
      <c r="D32" s="198" t="s">
        <v>325</v>
      </c>
      <c r="E32" s="198" t="s">
        <v>259</v>
      </c>
      <c r="F32" s="201">
        <v>1</v>
      </c>
      <c r="G32" s="200"/>
      <c r="H32" s="201">
        <v>1.34</v>
      </c>
      <c r="I32" s="201">
        <v>0.2</v>
      </c>
      <c r="J32" s="201">
        <v>0.85</v>
      </c>
      <c r="K32" s="201">
        <v>0.85</v>
      </c>
      <c r="L32" s="201">
        <f>0.85-0.06</f>
        <v>0.79</v>
      </c>
      <c r="M32" s="201">
        <f t="shared" si="0"/>
        <v>3.65</v>
      </c>
      <c r="N32" s="220"/>
      <c r="O32" s="203">
        <f t="shared" si="1"/>
        <v>0.2278</v>
      </c>
      <c r="P32" s="205">
        <f t="shared" si="2"/>
        <v>0</v>
      </c>
      <c r="Q32" s="205">
        <f t="shared" si="3"/>
        <v>2.1976000000000004</v>
      </c>
    </row>
    <row r="33" spans="2:17" s="126" customFormat="1" ht="15" customHeight="1" x14ac:dyDescent="0.2">
      <c r="B33" s="198" t="s">
        <v>236</v>
      </c>
      <c r="C33" s="198" t="s">
        <v>356</v>
      </c>
      <c r="D33" s="198" t="s">
        <v>325</v>
      </c>
      <c r="E33" s="198" t="s">
        <v>260</v>
      </c>
      <c r="F33" s="201">
        <v>1</v>
      </c>
      <c r="G33" s="200"/>
      <c r="H33" s="201">
        <v>0.15</v>
      </c>
      <c r="I33" s="201">
        <v>0.2</v>
      </c>
      <c r="J33" s="201">
        <v>0.85</v>
      </c>
      <c r="K33" s="201">
        <f>0.85-0.4</f>
        <v>0.44999999999999996</v>
      </c>
      <c r="L33" s="201">
        <f>0.85-0.06</f>
        <v>0.79</v>
      </c>
      <c r="M33" s="201">
        <f t="shared" si="0"/>
        <v>3.65</v>
      </c>
      <c r="N33" s="220"/>
      <c r="O33" s="203">
        <f t="shared" si="1"/>
        <v>2.5499999999999998E-2</v>
      </c>
      <c r="P33" s="205">
        <f t="shared" si="2"/>
        <v>0</v>
      </c>
      <c r="Q33" s="205">
        <f t="shared" si="3"/>
        <v>0.186</v>
      </c>
    </row>
    <row r="34" spans="2:17" s="126" customFormat="1" ht="15" customHeight="1" x14ac:dyDescent="0.2">
      <c r="B34" s="198" t="s">
        <v>236</v>
      </c>
      <c r="C34" s="198" t="s">
        <v>356</v>
      </c>
      <c r="D34" s="198" t="s">
        <v>325</v>
      </c>
      <c r="E34" s="198" t="s">
        <v>261</v>
      </c>
      <c r="F34" s="201">
        <v>1</v>
      </c>
      <c r="G34" s="200"/>
      <c r="H34" s="201">
        <v>1.51</v>
      </c>
      <c r="I34" s="201">
        <v>0.2</v>
      </c>
      <c r="J34" s="201">
        <v>0.85</v>
      </c>
      <c r="K34" s="201">
        <v>0.85</v>
      </c>
      <c r="L34" s="201">
        <f>0.85-0.06</f>
        <v>0.79</v>
      </c>
      <c r="M34" s="201">
        <f t="shared" si="0"/>
        <v>3.65</v>
      </c>
      <c r="N34" s="220"/>
      <c r="O34" s="203">
        <f t="shared" ref="O34" si="4">F34*(H34*I34*J34)</f>
        <v>0.25670000000000004</v>
      </c>
      <c r="P34" s="205">
        <f t="shared" si="2"/>
        <v>0</v>
      </c>
      <c r="Q34" s="205">
        <f t="shared" si="3"/>
        <v>2.4763999999999999</v>
      </c>
    </row>
    <row r="35" spans="2:17" s="126" customFormat="1" ht="15" customHeight="1" x14ac:dyDescent="0.2">
      <c r="B35" s="198" t="s">
        <v>236</v>
      </c>
      <c r="C35" s="198" t="s">
        <v>356</v>
      </c>
      <c r="D35" s="198" t="s">
        <v>325</v>
      </c>
      <c r="E35" s="198" t="s">
        <v>262</v>
      </c>
      <c r="F35" s="201">
        <v>1</v>
      </c>
      <c r="G35" s="200"/>
      <c r="H35" s="201">
        <v>2.64</v>
      </c>
      <c r="I35" s="201">
        <v>0.2</v>
      </c>
      <c r="J35" s="201">
        <v>0.85</v>
      </c>
      <c r="K35" s="201">
        <v>0.85</v>
      </c>
      <c r="L35" s="201">
        <v>0.85</v>
      </c>
      <c r="M35" s="201">
        <f t="shared" si="0"/>
        <v>3.65</v>
      </c>
      <c r="N35" s="220"/>
      <c r="O35" s="203">
        <f t="shared" si="1"/>
        <v>0.44880000000000003</v>
      </c>
      <c r="P35" s="205">
        <f t="shared" si="2"/>
        <v>0</v>
      </c>
      <c r="Q35" s="205">
        <f t="shared" si="3"/>
        <v>4.4880000000000004</v>
      </c>
    </row>
    <row r="36" spans="2:17" s="126" customFormat="1" ht="15" customHeight="1" x14ac:dyDescent="0.2">
      <c r="B36" s="198" t="s">
        <v>236</v>
      </c>
      <c r="C36" s="198" t="s">
        <v>356</v>
      </c>
      <c r="D36" s="198" t="s">
        <v>326</v>
      </c>
      <c r="E36" s="198" t="s">
        <v>231</v>
      </c>
      <c r="F36" s="201">
        <v>1</v>
      </c>
      <c r="G36" s="200"/>
      <c r="H36" s="201">
        <v>2.1</v>
      </c>
      <c r="I36" s="201">
        <v>0.15</v>
      </c>
      <c r="J36" s="201">
        <v>0.5</v>
      </c>
      <c r="K36" s="201">
        <v>0.5</v>
      </c>
      <c r="L36" s="201">
        <v>0.5</v>
      </c>
      <c r="M36" s="201">
        <f t="shared" si="0"/>
        <v>4</v>
      </c>
      <c r="N36" s="220"/>
      <c r="O36" s="203">
        <f t="shared" ref="O36:O39" si="5">F36*(H36*I36*J36)</f>
        <v>0.1575</v>
      </c>
      <c r="P36" s="205">
        <f t="shared" si="2"/>
        <v>0</v>
      </c>
      <c r="Q36" s="205">
        <f t="shared" si="3"/>
        <v>2.1</v>
      </c>
    </row>
    <row r="37" spans="2:17" s="126" customFormat="1" ht="15" customHeight="1" x14ac:dyDescent="0.2">
      <c r="B37" s="198" t="s">
        <v>236</v>
      </c>
      <c r="C37" s="198" t="s">
        <v>356</v>
      </c>
      <c r="D37" s="198" t="s">
        <v>326</v>
      </c>
      <c r="E37" s="198" t="s">
        <v>232</v>
      </c>
      <c r="F37" s="201">
        <v>1</v>
      </c>
      <c r="G37" s="200"/>
      <c r="H37" s="201">
        <v>0.15</v>
      </c>
      <c r="I37" s="201">
        <v>0.15</v>
      </c>
      <c r="J37" s="201">
        <v>0.5</v>
      </c>
      <c r="K37" s="201">
        <v>0.1</v>
      </c>
      <c r="L37" s="201">
        <v>0.5</v>
      </c>
      <c r="M37" s="201">
        <f t="shared" si="0"/>
        <v>4</v>
      </c>
      <c r="N37" s="220"/>
      <c r="O37" s="203">
        <f t="shared" si="5"/>
        <v>1.125E-2</v>
      </c>
      <c r="P37" s="205">
        <f t="shared" si="2"/>
        <v>0</v>
      </c>
      <c r="Q37" s="205">
        <f t="shared" si="3"/>
        <v>0.09</v>
      </c>
    </row>
    <row r="38" spans="2:17" s="126" customFormat="1" ht="15" customHeight="1" x14ac:dyDescent="0.2">
      <c r="B38" s="198" t="s">
        <v>236</v>
      </c>
      <c r="C38" s="198" t="s">
        <v>356</v>
      </c>
      <c r="D38" s="198" t="s">
        <v>326</v>
      </c>
      <c r="E38" s="198" t="s">
        <v>233</v>
      </c>
      <c r="F38" s="201">
        <v>1</v>
      </c>
      <c r="G38" s="200"/>
      <c r="H38" s="201">
        <v>1.06</v>
      </c>
      <c r="I38" s="201">
        <v>0.15</v>
      </c>
      <c r="J38" s="201">
        <v>0.5</v>
      </c>
      <c r="K38" s="201">
        <v>0.5</v>
      </c>
      <c r="L38" s="201">
        <v>0.5</v>
      </c>
      <c r="M38" s="201">
        <f t="shared" si="0"/>
        <v>4</v>
      </c>
      <c r="N38" s="220"/>
      <c r="O38" s="203">
        <f t="shared" si="5"/>
        <v>7.9500000000000001E-2</v>
      </c>
      <c r="P38" s="205">
        <f t="shared" si="2"/>
        <v>0</v>
      </c>
      <c r="Q38" s="205">
        <f t="shared" si="3"/>
        <v>1.06</v>
      </c>
    </row>
    <row r="39" spans="2:17" s="126" customFormat="1" ht="15" customHeight="1" x14ac:dyDescent="0.2">
      <c r="B39" s="198" t="s">
        <v>236</v>
      </c>
      <c r="C39" s="198" t="s">
        <v>356</v>
      </c>
      <c r="D39" s="198" t="s">
        <v>326</v>
      </c>
      <c r="E39" s="198" t="s">
        <v>234</v>
      </c>
      <c r="F39" s="201">
        <v>1</v>
      </c>
      <c r="G39" s="200"/>
      <c r="H39" s="201">
        <v>0.78</v>
      </c>
      <c r="I39" s="201">
        <v>0.15</v>
      </c>
      <c r="J39" s="201">
        <v>0.5</v>
      </c>
      <c r="K39" s="201">
        <v>0.5</v>
      </c>
      <c r="L39" s="201">
        <v>0.5</v>
      </c>
      <c r="M39" s="201">
        <f t="shared" si="0"/>
        <v>4</v>
      </c>
      <c r="N39" s="220"/>
      <c r="O39" s="203">
        <f t="shared" si="5"/>
        <v>5.8499999999999996E-2</v>
      </c>
      <c r="P39" s="205">
        <f t="shared" si="2"/>
        <v>0</v>
      </c>
      <c r="Q39" s="205">
        <f t="shared" si="3"/>
        <v>0.78</v>
      </c>
    </row>
    <row r="40" spans="2:17" s="126" customFormat="1" ht="15" customHeight="1" x14ac:dyDescent="0.2">
      <c r="B40" s="198" t="s">
        <v>236</v>
      </c>
      <c r="C40" s="198" t="s">
        <v>356</v>
      </c>
      <c r="D40" s="198" t="s">
        <v>326</v>
      </c>
      <c r="E40" s="198" t="s">
        <v>235</v>
      </c>
      <c r="F40" s="201">
        <v>1</v>
      </c>
      <c r="G40" s="200"/>
      <c r="H40" s="201">
        <v>0.15</v>
      </c>
      <c r="I40" s="201">
        <v>0.15</v>
      </c>
      <c r="J40" s="201">
        <v>0.5</v>
      </c>
      <c r="K40" s="201">
        <v>0.5</v>
      </c>
      <c r="L40" s="201">
        <v>0.1</v>
      </c>
      <c r="M40" s="201">
        <f t="shared" si="0"/>
        <v>4</v>
      </c>
      <c r="N40" s="220"/>
      <c r="O40" s="203">
        <f t="shared" si="1"/>
        <v>1.125E-2</v>
      </c>
      <c r="P40" s="205">
        <f t="shared" si="2"/>
        <v>0</v>
      </c>
      <c r="Q40" s="205">
        <f t="shared" si="3"/>
        <v>0.09</v>
      </c>
    </row>
    <row r="41" spans="2:17" s="126" customFormat="1" ht="15" customHeight="1" x14ac:dyDescent="0.2">
      <c r="B41" s="198" t="s">
        <v>236</v>
      </c>
      <c r="C41" s="198" t="s">
        <v>356</v>
      </c>
      <c r="D41" s="198" t="s">
        <v>326</v>
      </c>
      <c r="E41" s="198" t="s">
        <v>236</v>
      </c>
      <c r="F41" s="201">
        <v>1</v>
      </c>
      <c r="G41" s="200"/>
      <c r="H41" s="201">
        <v>0.92</v>
      </c>
      <c r="I41" s="201">
        <v>0.15</v>
      </c>
      <c r="J41" s="201">
        <v>0.5</v>
      </c>
      <c r="K41" s="201">
        <v>0.5</v>
      </c>
      <c r="L41" s="201">
        <v>0.5</v>
      </c>
      <c r="M41" s="201">
        <f t="shared" si="0"/>
        <v>4</v>
      </c>
      <c r="N41" s="220"/>
      <c r="O41" s="203">
        <f t="shared" si="1"/>
        <v>6.9000000000000006E-2</v>
      </c>
      <c r="P41" s="205">
        <f t="shared" si="2"/>
        <v>0</v>
      </c>
      <c r="Q41" s="205">
        <f t="shared" si="3"/>
        <v>0.92</v>
      </c>
    </row>
    <row r="42" spans="2:17" s="126" customFormat="1" ht="15" customHeight="1" x14ac:dyDescent="0.2">
      <c r="B42" s="198" t="s">
        <v>236</v>
      </c>
      <c r="C42" s="198" t="s">
        <v>356</v>
      </c>
      <c r="D42" s="198" t="s">
        <v>326</v>
      </c>
      <c r="E42" s="198" t="s">
        <v>251</v>
      </c>
      <c r="F42" s="201">
        <v>1</v>
      </c>
      <c r="G42" s="200"/>
      <c r="H42" s="201">
        <v>0.15</v>
      </c>
      <c r="I42" s="201">
        <v>0.15</v>
      </c>
      <c r="J42" s="201">
        <v>0.5</v>
      </c>
      <c r="K42" s="201">
        <v>0.5</v>
      </c>
      <c r="L42" s="201">
        <v>0.1</v>
      </c>
      <c r="M42" s="201">
        <f t="shared" si="0"/>
        <v>4</v>
      </c>
      <c r="N42" s="220"/>
      <c r="O42" s="203">
        <f t="shared" ref="O42" si="6">F42*(H42*I42*J42)</f>
        <v>1.125E-2</v>
      </c>
      <c r="P42" s="205">
        <f t="shared" si="2"/>
        <v>0</v>
      </c>
      <c r="Q42" s="205">
        <f t="shared" si="3"/>
        <v>0.09</v>
      </c>
    </row>
    <row r="43" spans="2:17" s="126" customFormat="1" ht="15" customHeight="1" x14ac:dyDescent="0.2">
      <c r="B43" s="198" t="s">
        <v>236</v>
      </c>
      <c r="C43" s="198" t="s">
        <v>356</v>
      </c>
      <c r="D43" s="198" t="s">
        <v>326</v>
      </c>
      <c r="E43" s="198" t="s">
        <v>252</v>
      </c>
      <c r="F43" s="201">
        <v>1</v>
      </c>
      <c r="G43" s="200"/>
      <c r="H43" s="201">
        <v>2.1</v>
      </c>
      <c r="I43" s="201">
        <v>0.15</v>
      </c>
      <c r="J43" s="201">
        <v>0.5</v>
      </c>
      <c r="K43" s="201">
        <v>0.5</v>
      </c>
      <c r="L43" s="201">
        <v>0.5</v>
      </c>
      <c r="M43" s="201">
        <f t="shared" si="0"/>
        <v>4</v>
      </c>
      <c r="N43" s="220"/>
      <c r="O43" s="203">
        <f t="shared" si="1"/>
        <v>0.1575</v>
      </c>
      <c r="P43" s="205">
        <f t="shared" si="2"/>
        <v>0</v>
      </c>
      <c r="Q43" s="205">
        <f t="shared" si="3"/>
        <v>2.1</v>
      </c>
    </row>
    <row r="44" spans="2:17" s="126" customFormat="1" ht="15" customHeight="1" x14ac:dyDescent="0.2">
      <c r="B44" s="198" t="s">
        <v>236</v>
      </c>
      <c r="C44" s="198" t="s">
        <v>356</v>
      </c>
      <c r="D44" s="198" t="s">
        <v>326</v>
      </c>
      <c r="E44" s="198" t="s">
        <v>253</v>
      </c>
      <c r="F44" s="201">
        <v>1</v>
      </c>
      <c r="G44" s="200"/>
      <c r="H44" s="201">
        <v>1.34</v>
      </c>
      <c r="I44" s="201">
        <v>0.15</v>
      </c>
      <c r="J44" s="201">
        <v>0.5</v>
      </c>
      <c r="K44" s="201">
        <v>0.5</v>
      </c>
      <c r="L44" s="201">
        <v>0.5</v>
      </c>
      <c r="M44" s="201">
        <f t="shared" si="0"/>
        <v>4</v>
      </c>
      <c r="N44" s="220"/>
      <c r="O44" s="203">
        <f t="shared" si="1"/>
        <v>0.10050000000000001</v>
      </c>
      <c r="P44" s="205">
        <f t="shared" si="2"/>
        <v>0</v>
      </c>
      <c r="Q44" s="205">
        <f t="shared" si="3"/>
        <v>1.34</v>
      </c>
    </row>
    <row r="45" spans="2:17" s="126" customFormat="1" ht="15" customHeight="1" x14ac:dyDescent="0.2">
      <c r="B45" s="198" t="s">
        <v>236</v>
      </c>
      <c r="C45" s="198" t="s">
        <v>356</v>
      </c>
      <c r="D45" s="198" t="s">
        <v>326</v>
      </c>
      <c r="E45" s="198" t="s">
        <v>254</v>
      </c>
      <c r="F45" s="201">
        <v>1</v>
      </c>
      <c r="G45" s="200"/>
      <c r="H45" s="201">
        <v>0.15</v>
      </c>
      <c r="I45" s="201">
        <v>0.15</v>
      </c>
      <c r="J45" s="201">
        <v>0.5</v>
      </c>
      <c r="K45" s="201">
        <v>0.1</v>
      </c>
      <c r="L45" s="201">
        <v>0.5</v>
      </c>
      <c r="M45" s="201">
        <f t="shared" si="0"/>
        <v>4</v>
      </c>
      <c r="N45" s="220"/>
      <c r="O45" s="203">
        <f t="shared" si="1"/>
        <v>1.125E-2</v>
      </c>
      <c r="P45" s="205">
        <f t="shared" si="2"/>
        <v>0</v>
      </c>
      <c r="Q45" s="205">
        <f t="shared" si="3"/>
        <v>0.09</v>
      </c>
    </row>
    <row r="46" spans="2:17" s="126" customFormat="1" ht="15" customHeight="1" x14ac:dyDescent="0.2">
      <c r="B46" s="198" t="s">
        <v>236</v>
      </c>
      <c r="C46" s="198" t="s">
        <v>356</v>
      </c>
      <c r="D46" s="198" t="s">
        <v>326</v>
      </c>
      <c r="E46" s="198" t="s">
        <v>230</v>
      </c>
      <c r="F46" s="201">
        <v>1</v>
      </c>
      <c r="G46" s="200"/>
      <c r="H46" s="201">
        <v>1.4</v>
      </c>
      <c r="I46" s="201">
        <v>0.15</v>
      </c>
      <c r="J46" s="201">
        <v>0.5</v>
      </c>
      <c r="K46" s="201">
        <v>0.5</v>
      </c>
      <c r="L46" s="201">
        <v>0.5</v>
      </c>
      <c r="M46" s="201">
        <f t="shared" si="0"/>
        <v>4</v>
      </c>
      <c r="N46" s="220"/>
      <c r="O46" s="203">
        <f t="shared" si="1"/>
        <v>0.105</v>
      </c>
      <c r="P46" s="205">
        <f t="shared" si="2"/>
        <v>0</v>
      </c>
      <c r="Q46" s="205">
        <f t="shared" si="3"/>
        <v>1.4</v>
      </c>
    </row>
    <row r="47" spans="2:17" s="126" customFormat="1" ht="15" customHeight="1" x14ac:dyDescent="0.2">
      <c r="B47" s="198" t="s">
        <v>236</v>
      </c>
      <c r="C47" s="198" t="s">
        <v>356</v>
      </c>
      <c r="D47" s="198" t="s">
        <v>327</v>
      </c>
      <c r="E47" s="198" t="s">
        <v>231</v>
      </c>
      <c r="F47" s="201">
        <v>1</v>
      </c>
      <c r="G47" s="200"/>
      <c r="H47" s="201">
        <v>8.3000000000000007</v>
      </c>
      <c r="I47" s="201">
        <v>0.25</v>
      </c>
      <c r="J47" s="201">
        <v>0.75</v>
      </c>
      <c r="K47" s="201">
        <v>0.75</v>
      </c>
      <c r="L47" s="201">
        <v>0.75</v>
      </c>
      <c r="M47" s="201">
        <f t="shared" si="0"/>
        <v>3.75</v>
      </c>
      <c r="N47" s="220"/>
      <c r="O47" s="203">
        <f t="shared" si="1"/>
        <v>1.5562500000000001</v>
      </c>
      <c r="P47" s="205">
        <f t="shared" si="2"/>
        <v>0</v>
      </c>
      <c r="Q47" s="205">
        <f t="shared" si="3"/>
        <v>12.450000000000001</v>
      </c>
    </row>
    <row r="48" spans="2:17" s="126" customFormat="1" ht="15" customHeight="1" x14ac:dyDescent="0.2">
      <c r="B48" s="198" t="s">
        <v>236</v>
      </c>
      <c r="C48" s="198" t="s">
        <v>356</v>
      </c>
      <c r="D48" s="198" t="s">
        <v>327</v>
      </c>
      <c r="E48" s="198" t="s">
        <v>232</v>
      </c>
      <c r="F48" s="201">
        <v>1</v>
      </c>
      <c r="G48" s="200"/>
      <c r="H48" s="201">
        <v>8.8000000000000007</v>
      </c>
      <c r="I48" s="201">
        <v>0.25</v>
      </c>
      <c r="J48" s="201">
        <v>0.75</v>
      </c>
      <c r="K48" s="201">
        <v>0.75</v>
      </c>
      <c r="L48" s="201">
        <v>0.75</v>
      </c>
      <c r="M48" s="201">
        <f t="shared" si="0"/>
        <v>3.75</v>
      </c>
      <c r="N48" s="220"/>
      <c r="O48" s="203">
        <f t="shared" si="1"/>
        <v>1.6500000000000001</v>
      </c>
      <c r="P48" s="205">
        <f t="shared" si="2"/>
        <v>0</v>
      </c>
      <c r="Q48" s="205">
        <f t="shared" si="3"/>
        <v>13.200000000000001</v>
      </c>
    </row>
    <row r="49" spans="2:17" s="126" customFormat="1" ht="15" customHeight="1" x14ac:dyDescent="0.2">
      <c r="B49" s="198" t="s">
        <v>236</v>
      </c>
      <c r="C49" s="198" t="s">
        <v>356</v>
      </c>
      <c r="D49" s="198" t="s">
        <v>327</v>
      </c>
      <c r="E49" s="198" t="s">
        <v>233</v>
      </c>
      <c r="F49" s="201">
        <v>1</v>
      </c>
      <c r="G49" s="200"/>
      <c r="H49" s="201">
        <v>0.15</v>
      </c>
      <c r="I49" s="201">
        <v>0.25</v>
      </c>
      <c r="J49" s="201">
        <v>0.75</v>
      </c>
      <c r="K49" s="201">
        <v>0.75</v>
      </c>
      <c r="L49" s="201">
        <f>0.75-0.5</f>
        <v>0.25</v>
      </c>
      <c r="M49" s="201">
        <f t="shared" si="0"/>
        <v>3.75</v>
      </c>
      <c r="N49" s="220"/>
      <c r="O49" s="203">
        <f t="shared" si="1"/>
        <v>2.8124999999999997E-2</v>
      </c>
      <c r="P49" s="205">
        <f t="shared" si="2"/>
        <v>0</v>
      </c>
      <c r="Q49" s="205">
        <f t="shared" si="3"/>
        <v>0.15</v>
      </c>
    </row>
    <row r="50" spans="2:17" s="126" customFormat="1" ht="15" customHeight="1" x14ac:dyDescent="0.2">
      <c r="B50" s="198" t="s">
        <v>236</v>
      </c>
      <c r="C50" s="198" t="s">
        <v>356</v>
      </c>
      <c r="D50" s="198" t="s">
        <v>327</v>
      </c>
      <c r="E50" s="198" t="s">
        <v>234</v>
      </c>
      <c r="F50" s="201">
        <v>1</v>
      </c>
      <c r="G50" s="200"/>
      <c r="H50" s="201">
        <v>1.3</v>
      </c>
      <c r="I50" s="201">
        <v>0.25</v>
      </c>
      <c r="J50" s="201">
        <v>0.75</v>
      </c>
      <c r="K50" s="201">
        <v>0.75</v>
      </c>
      <c r="L50" s="201">
        <v>0.75</v>
      </c>
      <c r="M50" s="201">
        <f t="shared" si="0"/>
        <v>3.75</v>
      </c>
      <c r="N50" s="220"/>
      <c r="O50" s="203">
        <f t="shared" si="1"/>
        <v>0.24375000000000002</v>
      </c>
      <c r="P50" s="205">
        <f t="shared" si="2"/>
        <v>0</v>
      </c>
      <c r="Q50" s="205">
        <f t="shared" si="3"/>
        <v>1.9500000000000002</v>
      </c>
    </row>
    <row r="51" spans="2:17" s="126" customFormat="1" ht="15" customHeight="1" x14ac:dyDescent="0.2">
      <c r="B51" s="198" t="s">
        <v>236</v>
      </c>
      <c r="C51" s="198" t="s">
        <v>356</v>
      </c>
      <c r="D51" s="198" t="s">
        <v>328</v>
      </c>
      <c r="E51" s="198" t="s">
        <v>231</v>
      </c>
      <c r="F51" s="201">
        <v>1</v>
      </c>
      <c r="G51" s="200"/>
      <c r="H51" s="201">
        <v>1.4</v>
      </c>
      <c r="I51" s="201">
        <v>0.15</v>
      </c>
      <c r="J51" s="201">
        <v>0.5</v>
      </c>
      <c r="K51" s="201">
        <v>0.5</v>
      </c>
      <c r="L51" s="201">
        <v>0.5</v>
      </c>
      <c r="M51" s="201">
        <f t="shared" si="0"/>
        <v>4</v>
      </c>
      <c r="N51" s="220"/>
      <c r="O51" s="203">
        <f t="shared" si="1"/>
        <v>0.105</v>
      </c>
      <c r="P51" s="205">
        <f t="shared" si="2"/>
        <v>0</v>
      </c>
      <c r="Q51" s="205">
        <f t="shared" si="3"/>
        <v>1.4</v>
      </c>
    </row>
    <row r="52" spans="2:17" s="126" customFormat="1" ht="15" customHeight="1" x14ac:dyDescent="0.2">
      <c r="B52" s="198" t="s">
        <v>236</v>
      </c>
      <c r="C52" s="198" t="s">
        <v>356</v>
      </c>
      <c r="D52" s="198" t="s">
        <v>328</v>
      </c>
      <c r="E52" s="198" t="s">
        <v>232</v>
      </c>
      <c r="F52" s="201">
        <v>1</v>
      </c>
      <c r="G52" s="200"/>
      <c r="H52" s="201">
        <v>0.15</v>
      </c>
      <c r="I52" s="201">
        <v>0.15</v>
      </c>
      <c r="J52" s="201">
        <v>0.5</v>
      </c>
      <c r="K52" s="201">
        <v>0.5</v>
      </c>
      <c r="L52" s="201">
        <v>0</v>
      </c>
      <c r="M52" s="201">
        <f t="shared" si="0"/>
        <v>4</v>
      </c>
      <c r="N52" s="220"/>
      <c r="O52" s="203">
        <f t="shared" si="1"/>
        <v>1.125E-2</v>
      </c>
      <c r="P52" s="205">
        <f t="shared" si="2"/>
        <v>0</v>
      </c>
      <c r="Q52" s="205">
        <f t="shared" si="3"/>
        <v>7.4999999999999997E-2</v>
      </c>
    </row>
    <row r="53" spans="2:17" s="126" customFormat="1" ht="15" customHeight="1" x14ac:dyDescent="0.2">
      <c r="B53" s="198" t="s">
        <v>236</v>
      </c>
      <c r="C53" s="198" t="s">
        <v>356</v>
      </c>
      <c r="D53" s="198" t="s">
        <v>328</v>
      </c>
      <c r="E53" s="198" t="s">
        <v>233</v>
      </c>
      <c r="F53" s="201">
        <v>1</v>
      </c>
      <c r="G53" s="200"/>
      <c r="H53" s="201">
        <v>1.45</v>
      </c>
      <c r="I53" s="201">
        <v>0.15</v>
      </c>
      <c r="J53" s="201">
        <v>0.5</v>
      </c>
      <c r="K53" s="201">
        <v>0.5</v>
      </c>
      <c r="L53" s="201">
        <v>0.5</v>
      </c>
      <c r="M53" s="201">
        <f t="shared" si="0"/>
        <v>4</v>
      </c>
      <c r="N53" s="220"/>
      <c r="O53" s="203">
        <f t="shared" si="1"/>
        <v>0.10875</v>
      </c>
      <c r="P53" s="205">
        <f t="shared" si="2"/>
        <v>0</v>
      </c>
      <c r="Q53" s="205">
        <f t="shared" si="3"/>
        <v>1.45</v>
      </c>
    </row>
    <row r="54" spans="2:17" s="126" customFormat="1" ht="15" customHeight="1" x14ac:dyDescent="0.2">
      <c r="B54" s="198" t="s">
        <v>236</v>
      </c>
      <c r="C54" s="198" t="s">
        <v>356</v>
      </c>
      <c r="D54" s="198" t="s">
        <v>329</v>
      </c>
      <c r="E54" s="198" t="s">
        <v>231</v>
      </c>
      <c r="F54" s="201">
        <v>1</v>
      </c>
      <c r="G54" s="200"/>
      <c r="H54" s="201">
        <v>8.3000000000000007</v>
      </c>
      <c r="I54" s="201">
        <v>0.25</v>
      </c>
      <c r="J54" s="201">
        <v>0.75</v>
      </c>
      <c r="K54" s="201">
        <v>0.75</v>
      </c>
      <c r="L54" s="201">
        <v>0.75</v>
      </c>
      <c r="M54" s="201">
        <f t="shared" si="0"/>
        <v>3.75</v>
      </c>
      <c r="N54" s="220"/>
      <c r="O54" s="203">
        <f t="shared" si="1"/>
        <v>1.5562500000000001</v>
      </c>
      <c r="P54" s="205">
        <f t="shared" si="2"/>
        <v>0</v>
      </c>
      <c r="Q54" s="205">
        <f t="shared" si="3"/>
        <v>12.450000000000001</v>
      </c>
    </row>
    <row r="55" spans="2:17" s="126" customFormat="1" ht="15" customHeight="1" x14ac:dyDescent="0.2">
      <c r="B55" s="198" t="s">
        <v>236</v>
      </c>
      <c r="C55" s="198" t="s">
        <v>356</v>
      </c>
      <c r="D55" s="198" t="s">
        <v>329</v>
      </c>
      <c r="E55" s="198" t="s">
        <v>232</v>
      </c>
      <c r="F55" s="201">
        <v>1</v>
      </c>
      <c r="G55" s="200"/>
      <c r="H55" s="201">
        <v>10.26</v>
      </c>
      <c r="I55" s="201">
        <v>0.25</v>
      </c>
      <c r="J55" s="201">
        <v>0.75</v>
      </c>
      <c r="K55" s="201">
        <v>0.75</v>
      </c>
      <c r="L55" s="201">
        <v>0.75</v>
      </c>
      <c r="M55" s="201">
        <f t="shared" si="0"/>
        <v>3.75</v>
      </c>
      <c r="N55" s="220"/>
      <c r="O55" s="203">
        <f t="shared" si="1"/>
        <v>1.9237500000000001</v>
      </c>
      <c r="P55" s="205">
        <f t="shared" si="2"/>
        <v>0</v>
      </c>
      <c r="Q55" s="205">
        <f t="shared" si="3"/>
        <v>15.39</v>
      </c>
    </row>
    <row r="56" spans="2:17" s="126" customFormat="1" ht="15" customHeight="1" x14ac:dyDescent="0.2">
      <c r="B56" s="198" t="s">
        <v>236</v>
      </c>
      <c r="C56" s="198" t="s">
        <v>356</v>
      </c>
      <c r="D56" s="198" t="s">
        <v>330</v>
      </c>
      <c r="E56" s="198" t="s">
        <v>231</v>
      </c>
      <c r="F56" s="201">
        <v>1</v>
      </c>
      <c r="G56" s="200"/>
      <c r="H56" s="201">
        <v>8.3000000000000007</v>
      </c>
      <c r="I56" s="201">
        <v>0.25</v>
      </c>
      <c r="J56" s="201">
        <v>0.75</v>
      </c>
      <c r="K56" s="201">
        <v>0.75</v>
      </c>
      <c r="L56" s="201">
        <v>0.75</v>
      </c>
      <c r="M56" s="201">
        <f t="shared" si="0"/>
        <v>3.75</v>
      </c>
      <c r="N56" s="220"/>
      <c r="O56" s="203">
        <f t="shared" si="1"/>
        <v>1.5562500000000001</v>
      </c>
      <c r="P56" s="205">
        <f t="shared" si="2"/>
        <v>0</v>
      </c>
      <c r="Q56" s="205">
        <f t="shared" si="3"/>
        <v>12.450000000000001</v>
      </c>
    </row>
    <row r="57" spans="2:17" s="126" customFormat="1" ht="15" customHeight="1" x14ac:dyDescent="0.2">
      <c r="B57" s="198" t="s">
        <v>236</v>
      </c>
      <c r="C57" s="198" t="s">
        <v>356</v>
      </c>
      <c r="D57" s="198" t="s">
        <v>330</v>
      </c>
      <c r="E57" s="198" t="s">
        <v>232</v>
      </c>
      <c r="F57" s="201">
        <v>1</v>
      </c>
      <c r="G57" s="200"/>
      <c r="H57" s="201">
        <v>10.26</v>
      </c>
      <c r="I57" s="201">
        <v>0.25</v>
      </c>
      <c r="J57" s="201">
        <v>0.75</v>
      </c>
      <c r="K57" s="201">
        <v>0.75</v>
      </c>
      <c r="L57" s="201">
        <v>0.75</v>
      </c>
      <c r="M57" s="201">
        <f t="shared" si="0"/>
        <v>3.75</v>
      </c>
      <c r="N57" s="220"/>
      <c r="O57" s="203">
        <f t="shared" si="1"/>
        <v>1.9237500000000001</v>
      </c>
      <c r="P57" s="205">
        <f t="shared" si="2"/>
        <v>0</v>
      </c>
      <c r="Q57" s="205">
        <f t="shared" si="3"/>
        <v>15.39</v>
      </c>
    </row>
    <row r="58" spans="2:17" s="126" customFormat="1" ht="15" customHeight="1" x14ac:dyDescent="0.2">
      <c r="B58" s="198" t="s">
        <v>236</v>
      </c>
      <c r="C58" s="198" t="s">
        <v>356</v>
      </c>
      <c r="D58" s="198" t="s">
        <v>331</v>
      </c>
      <c r="E58" s="198" t="s">
        <v>231</v>
      </c>
      <c r="F58" s="201">
        <v>1</v>
      </c>
      <c r="G58" s="200"/>
      <c r="H58" s="201">
        <v>8.3000000000000007</v>
      </c>
      <c r="I58" s="201">
        <v>0.25</v>
      </c>
      <c r="J58" s="201">
        <v>0.75</v>
      </c>
      <c r="K58" s="201">
        <v>0.75</v>
      </c>
      <c r="L58" s="201">
        <v>0.75</v>
      </c>
      <c r="M58" s="201">
        <f t="shared" si="0"/>
        <v>3.75</v>
      </c>
      <c r="N58" s="220"/>
      <c r="O58" s="203">
        <f t="shared" si="1"/>
        <v>1.5562500000000001</v>
      </c>
      <c r="P58" s="205">
        <f t="shared" si="2"/>
        <v>0</v>
      </c>
      <c r="Q58" s="205">
        <f t="shared" si="3"/>
        <v>12.450000000000001</v>
      </c>
    </row>
    <row r="59" spans="2:17" s="126" customFormat="1" ht="15" customHeight="1" x14ac:dyDescent="0.2">
      <c r="B59" s="198" t="s">
        <v>236</v>
      </c>
      <c r="C59" s="198" t="s">
        <v>356</v>
      </c>
      <c r="D59" s="198" t="s">
        <v>331</v>
      </c>
      <c r="E59" s="198" t="s">
        <v>232</v>
      </c>
      <c r="F59" s="201">
        <v>1</v>
      </c>
      <c r="G59" s="200"/>
      <c r="H59" s="201">
        <v>10.26</v>
      </c>
      <c r="I59" s="201">
        <v>0.25</v>
      </c>
      <c r="J59" s="201">
        <v>0.75</v>
      </c>
      <c r="K59" s="201">
        <v>0.75</v>
      </c>
      <c r="L59" s="201">
        <v>0.75</v>
      </c>
      <c r="M59" s="201">
        <f t="shared" si="0"/>
        <v>3.75</v>
      </c>
      <c r="N59" s="220"/>
      <c r="O59" s="203">
        <f t="shared" si="1"/>
        <v>1.9237500000000001</v>
      </c>
      <c r="P59" s="205">
        <f t="shared" si="2"/>
        <v>0</v>
      </c>
      <c r="Q59" s="205">
        <f t="shared" si="3"/>
        <v>15.39</v>
      </c>
    </row>
    <row r="60" spans="2:17" s="126" customFormat="1" ht="15" customHeight="1" x14ac:dyDescent="0.2">
      <c r="B60" s="198" t="s">
        <v>236</v>
      </c>
      <c r="C60" s="198" t="s">
        <v>356</v>
      </c>
      <c r="D60" s="198" t="s">
        <v>332</v>
      </c>
      <c r="E60" s="198" t="s">
        <v>231</v>
      </c>
      <c r="F60" s="201">
        <v>1</v>
      </c>
      <c r="G60" s="200"/>
      <c r="H60" s="201">
        <v>5.51</v>
      </c>
      <c r="I60" s="201">
        <v>0.15</v>
      </c>
      <c r="J60" s="201">
        <v>0.6</v>
      </c>
      <c r="K60" s="201">
        <v>0.6</v>
      </c>
      <c r="L60" s="201">
        <v>0.6</v>
      </c>
      <c r="M60" s="201">
        <f t="shared" si="0"/>
        <v>3.9</v>
      </c>
      <c r="N60" s="220"/>
      <c r="O60" s="203">
        <f t="shared" ref="O60:O63" si="7">F60*(H60*I60*J60)</f>
        <v>0.4958999999999999</v>
      </c>
      <c r="P60" s="205">
        <f t="shared" si="2"/>
        <v>0</v>
      </c>
      <c r="Q60" s="205">
        <f t="shared" si="3"/>
        <v>6.6119999999999992</v>
      </c>
    </row>
    <row r="61" spans="2:17" s="126" customFormat="1" ht="15" customHeight="1" x14ac:dyDescent="0.2">
      <c r="B61" s="198" t="s">
        <v>236</v>
      </c>
      <c r="C61" s="198" t="s">
        <v>356</v>
      </c>
      <c r="D61" s="198" t="s">
        <v>332</v>
      </c>
      <c r="E61" s="198" t="s">
        <v>232</v>
      </c>
      <c r="F61" s="201">
        <v>1</v>
      </c>
      <c r="G61" s="200"/>
      <c r="H61" s="201">
        <v>6.06</v>
      </c>
      <c r="I61" s="201">
        <v>0.15</v>
      </c>
      <c r="J61" s="201">
        <v>0.6</v>
      </c>
      <c r="K61" s="201">
        <v>0.6</v>
      </c>
      <c r="L61" s="201">
        <v>0.6</v>
      </c>
      <c r="M61" s="201">
        <f t="shared" si="0"/>
        <v>3.9</v>
      </c>
      <c r="N61" s="220"/>
      <c r="O61" s="203">
        <f t="shared" si="7"/>
        <v>0.54539999999999988</v>
      </c>
      <c r="P61" s="205">
        <f t="shared" si="2"/>
        <v>0</v>
      </c>
      <c r="Q61" s="205">
        <f t="shared" si="3"/>
        <v>7.2719999999999994</v>
      </c>
    </row>
    <row r="62" spans="2:17" s="126" customFormat="1" ht="15" customHeight="1" x14ac:dyDescent="0.2">
      <c r="B62" s="198" t="s">
        <v>236</v>
      </c>
      <c r="C62" s="198" t="s">
        <v>356</v>
      </c>
      <c r="D62" s="198" t="s">
        <v>333</v>
      </c>
      <c r="E62" s="198" t="s">
        <v>231</v>
      </c>
      <c r="F62" s="201">
        <v>1</v>
      </c>
      <c r="G62" s="200"/>
      <c r="H62" s="201">
        <v>4.92</v>
      </c>
      <c r="I62" s="201">
        <v>0.15</v>
      </c>
      <c r="J62" s="201">
        <v>0.6</v>
      </c>
      <c r="K62" s="201">
        <v>0.6</v>
      </c>
      <c r="L62" s="201">
        <v>0.6</v>
      </c>
      <c r="M62" s="201">
        <f t="shared" si="0"/>
        <v>3.9</v>
      </c>
      <c r="N62" s="220"/>
      <c r="O62" s="203">
        <f t="shared" si="7"/>
        <v>0.44279999999999997</v>
      </c>
      <c r="P62" s="205">
        <f t="shared" si="2"/>
        <v>0</v>
      </c>
      <c r="Q62" s="205">
        <f t="shared" si="3"/>
        <v>5.9039999999999999</v>
      </c>
    </row>
    <row r="63" spans="2:17" s="126" customFormat="1" ht="15" customHeight="1" x14ac:dyDescent="0.2">
      <c r="B63" s="198" t="s">
        <v>236</v>
      </c>
      <c r="C63" s="198" t="s">
        <v>356</v>
      </c>
      <c r="D63" s="198" t="s">
        <v>333</v>
      </c>
      <c r="E63" s="198" t="s">
        <v>232</v>
      </c>
      <c r="F63" s="201">
        <v>1</v>
      </c>
      <c r="G63" s="200"/>
      <c r="H63" s="201">
        <v>3.69</v>
      </c>
      <c r="I63" s="201">
        <v>0.15</v>
      </c>
      <c r="J63" s="201">
        <v>0.6</v>
      </c>
      <c r="K63" s="201">
        <v>0.6</v>
      </c>
      <c r="L63" s="201">
        <v>0.6</v>
      </c>
      <c r="M63" s="201">
        <f t="shared" si="0"/>
        <v>3.9</v>
      </c>
      <c r="N63" s="220"/>
      <c r="O63" s="203">
        <f t="shared" si="7"/>
        <v>0.33210000000000001</v>
      </c>
      <c r="P63" s="205">
        <f t="shared" si="2"/>
        <v>0</v>
      </c>
      <c r="Q63" s="205">
        <f t="shared" si="3"/>
        <v>4.4279999999999999</v>
      </c>
    </row>
    <row r="64" spans="2:17" s="126" customFormat="1" ht="15" customHeight="1" x14ac:dyDescent="0.2">
      <c r="B64" s="198" t="s">
        <v>236</v>
      </c>
      <c r="C64" s="198" t="s">
        <v>356</v>
      </c>
      <c r="D64" s="198" t="s">
        <v>335</v>
      </c>
      <c r="E64" s="198" t="s">
        <v>231</v>
      </c>
      <c r="F64" s="201">
        <v>1</v>
      </c>
      <c r="G64" s="221"/>
      <c r="H64" s="201">
        <v>1.73</v>
      </c>
      <c r="I64" s="201">
        <v>0.15</v>
      </c>
      <c r="J64" s="201">
        <v>0.4</v>
      </c>
      <c r="K64" s="201">
        <v>0.4</v>
      </c>
      <c r="L64" s="201">
        <v>0.4</v>
      </c>
      <c r="M64" s="201">
        <f t="shared" si="0"/>
        <v>4.0999999999999996</v>
      </c>
      <c r="N64" s="220"/>
      <c r="O64" s="203">
        <f t="shared" si="1"/>
        <v>0.1038</v>
      </c>
      <c r="P64" s="205">
        <f t="shared" si="2"/>
        <v>0</v>
      </c>
      <c r="Q64" s="205">
        <f t="shared" si="3"/>
        <v>1.3840000000000001</v>
      </c>
    </row>
    <row r="65" spans="2:17" s="126" customFormat="1" ht="15" customHeight="1" x14ac:dyDescent="0.2">
      <c r="B65" s="198" t="s">
        <v>236</v>
      </c>
      <c r="C65" s="198" t="s">
        <v>356</v>
      </c>
      <c r="D65" s="198" t="s">
        <v>337</v>
      </c>
      <c r="E65" s="198" t="s">
        <v>231</v>
      </c>
      <c r="F65" s="201">
        <v>1</v>
      </c>
      <c r="G65" s="200"/>
      <c r="H65" s="201">
        <v>3.89</v>
      </c>
      <c r="I65" s="201">
        <v>0.15</v>
      </c>
      <c r="J65" s="201">
        <v>0.55000000000000004</v>
      </c>
      <c r="K65" s="201">
        <v>0.55000000000000004</v>
      </c>
      <c r="L65" s="201">
        <f>0.55-0.06</f>
        <v>0.49000000000000005</v>
      </c>
      <c r="M65" s="201">
        <f t="shared" si="0"/>
        <v>3.95</v>
      </c>
      <c r="N65" s="220"/>
      <c r="O65" s="203">
        <f t="shared" ref="O65:O77" si="8">F65*(H65*I65*J65)</f>
        <v>0.32092500000000002</v>
      </c>
      <c r="P65" s="205">
        <f t="shared" si="2"/>
        <v>0</v>
      </c>
      <c r="Q65" s="205">
        <f t="shared" si="3"/>
        <v>4.0456000000000003</v>
      </c>
    </row>
    <row r="66" spans="2:17" s="126" customFormat="1" ht="15" customHeight="1" x14ac:dyDescent="0.2">
      <c r="B66" s="198" t="s">
        <v>236</v>
      </c>
      <c r="C66" s="198" t="s">
        <v>356</v>
      </c>
      <c r="D66" s="198" t="s">
        <v>338</v>
      </c>
      <c r="E66" s="198" t="s">
        <v>231</v>
      </c>
      <c r="F66" s="201">
        <v>1</v>
      </c>
      <c r="G66" s="221"/>
      <c r="H66" s="201">
        <v>1.78</v>
      </c>
      <c r="I66" s="201">
        <v>0.15</v>
      </c>
      <c r="J66" s="201">
        <v>0.4</v>
      </c>
      <c r="K66" s="201">
        <v>0.4</v>
      </c>
      <c r="L66" s="201">
        <v>0.4</v>
      </c>
      <c r="M66" s="201">
        <f t="shared" si="0"/>
        <v>4.0999999999999996</v>
      </c>
      <c r="N66" s="220"/>
      <c r="O66" s="203">
        <f t="shared" si="8"/>
        <v>0.10680000000000001</v>
      </c>
      <c r="P66" s="205">
        <f t="shared" si="2"/>
        <v>0</v>
      </c>
      <c r="Q66" s="205">
        <f t="shared" si="3"/>
        <v>1.4240000000000002</v>
      </c>
    </row>
    <row r="67" spans="2:17" s="126" customFormat="1" ht="15" customHeight="1" x14ac:dyDescent="0.2">
      <c r="B67" s="198" t="s">
        <v>236</v>
      </c>
      <c r="C67" s="198" t="s">
        <v>356</v>
      </c>
      <c r="D67" s="198" t="s">
        <v>340</v>
      </c>
      <c r="E67" s="198" t="s">
        <v>231</v>
      </c>
      <c r="F67" s="201">
        <v>1</v>
      </c>
      <c r="G67" s="221"/>
      <c r="H67" s="201">
        <v>4.0599999999999996</v>
      </c>
      <c r="I67" s="201">
        <v>0.2</v>
      </c>
      <c r="J67" s="201">
        <v>0.55000000000000004</v>
      </c>
      <c r="K67" s="201">
        <f>0.55-0.06</f>
        <v>0.49000000000000005</v>
      </c>
      <c r="L67" s="201">
        <f>0.55-0.06</f>
        <v>0.49000000000000005</v>
      </c>
      <c r="M67" s="201">
        <f t="shared" si="0"/>
        <v>3.95</v>
      </c>
      <c r="N67" s="220"/>
      <c r="O67" s="203">
        <f t="shared" si="8"/>
        <v>0.4466</v>
      </c>
      <c r="P67" s="205">
        <f t="shared" si="2"/>
        <v>0</v>
      </c>
      <c r="Q67" s="205">
        <f t="shared" si="3"/>
        <v>3.9788000000000001</v>
      </c>
    </row>
    <row r="68" spans="2:17" s="126" customFormat="1" ht="15" customHeight="1" x14ac:dyDescent="0.2">
      <c r="B68" s="198" t="s">
        <v>236</v>
      </c>
      <c r="C68" s="198" t="s">
        <v>356</v>
      </c>
      <c r="D68" s="198" t="s">
        <v>342</v>
      </c>
      <c r="E68" s="198" t="s">
        <v>231</v>
      </c>
      <c r="F68" s="201">
        <v>1</v>
      </c>
      <c r="G68" s="221"/>
      <c r="H68" s="201">
        <v>1.71</v>
      </c>
      <c r="I68" s="201">
        <v>0.15</v>
      </c>
      <c r="J68" s="201">
        <v>0.6</v>
      </c>
      <c r="K68" s="201">
        <v>0.6</v>
      </c>
      <c r="L68" s="201">
        <v>0.6</v>
      </c>
      <c r="M68" s="201">
        <f t="shared" si="0"/>
        <v>3.9</v>
      </c>
      <c r="N68" s="220"/>
      <c r="O68" s="203">
        <f t="shared" si="8"/>
        <v>0.15390000000000001</v>
      </c>
      <c r="P68" s="205">
        <f t="shared" si="2"/>
        <v>0</v>
      </c>
      <c r="Q68" s="205">
        <f t="shared" si="3"/>
        <v>2.052</v>
      </c>
    </row>
    <row r="69" spans="2:17" s="126" customFormat="1" ht="15" customHeight="1" x14ac:dyDescent="0.2">
      <c r="B69" s="198" t="s">
        <v>236</v>
      </c>
      <c r="C69" s="198" t="s">
        <v>356</v>
      </c>
      <c r="D69" s="198" t="s">
        <v>342</v>
      </c>
      <c r="E69" s="198" t="s">
        <v>232</v>
      </c>
      <c r="F69" s="201">
        <v>1</v>
      </c>
      <c r="G69" s="221"/>
      <c r="H69" s="201">
        <v>1.83</v>
      </c>
      <c r="I69" s="201">
        <v>0.15</v>
      </c>
      <c r="J69" s="201">
        <v>0.6</v>
      </c>
      <c r="K69" s="201">
        <v>0.6</v>
      </c>
      <c r="L69" s="201">
        <v>0.6</v>
      </c>
      <c r="M69" s="201">
        <f t="shared" si="0"/>
        <v>3.9</v>
      </c>
      <c r="N69" s="220"/>
      <c r="O69" s="203">
        <f t="shared" si="8"/>
        <v>0.16470000000000001</v>
      </c>
      <c r="P69" s="205">
        <f t="shared" si="2"/>
        <v>0</v>
      </c>
      <c r="Q69" s="205">
        <f t="shared" si="3"/>
        <v>2.1960000000000002</v>
      </c>
    </row>
    <row r="70" spans="2:17" s="126" customFormat="1" ht="15" customHeight="1" x14ac:dyDescent="0.2">
      <c r="B70" s="198" t="s">
        <v>236</v>
      </c>
      <c r="C70" s="198" t="s">
        <v>356</v>
      </c>
      <c r="D70" s="198" t="s">
        <v>342</v>
      </c>
      <c r="E70" s="198" t="s">
        <v>233</v>
      </c>
      <c r="F70" s="201">
        <v>1</v>
      </c>
      <c r="G70" s="221"/>
      <c r="H70" s="201">
        <v>4.92</v>
      </c>
      <c r="I70" s="201">
        <v>0.15</v>
      </c>
      <c r="J70" s="201">
        <v>0.6</v>
      </c>
      <c r="K70" s="201">
        <v>0.6</v>
      </c>
      <c r="L70" s="201">
        <v>0.6</v>
      </c>
      <c r="M70" s="201">
        <f t="shared" si="0"/>
        <v>3.9</v>
      </c>
      <c r="N70" s="220"/>
      <c r="O70" s="203">
        <f t="shared" si="8"/>
        <v>0.44279999999999997</v>
      </c>
      <c r="P70" s="205">
        <f t="shared" si="2"/>
        <v>0</v>
      </c>
      <c r="Q70" s="205">
        <f t="shared" si="3"/>
        <v>5.9039999999999999</v>
      </c>
    </row>
    <row r="71" spans="2:17" s="126" customFormat="1" ht="15" customHeight="1" x14ac:dyDescent="0.2">
      <c r="B71" s="198" t="s">
        <v>236</v>
      </c>
      <c r="C71" s="198" t="s">
        <v>356</v>
      </c>
      <c r="D71" s="198" t="s">
        <v>342</v>
      </c>
      <c r="E71" s="198" t="s">
        <v>234</v>
      </c>
      <c r="F71" s="201">
        <v>1</v>
      </c>
      <c r="G71" s="221"/>
      <c r="H71" s="201">
        <v>6.09</v>
      </c>
      <c r="I71" s="201">
        <v>0.15</v>
      </c>
      <c r="J71" s="201">
        <v>0.6</v>
      </c>
      <c r="K71" s="201">
        <v>0.6</v>
      </c>
      <c r="L71" s="201">
        <v>0.6</v>
      </c>
      <c r="M71" s="201">
        <f t="shared" si="0"/>
        <v>3.9</v>
      </c>
      <c r="N71" s="220"/>
      <c r="O71" s="203">
        <f t="shared" si="8"/>
        <v>0.54809999999999992</v>
      </c>
      <c r="P71" s="205">
        <f t="shared" si="2"/>
        <v>0</v>
      </c>
      <c r="Q71" s="205">
        <f t="shared" si="3"/>
        <v>7.3079999999999998</v>
      </c>
    </row>
    <row r="72" spans="2:17" s="126" customFormat="1" ht="15" customHeight="1" x14ac:dyDescent="0.2">
      <c r="B72" s="198" t="s">
        <v>236</v>
      </c>
      <c r="C72" s="198" t="s">
        <v>356</v>
      </c>
      <c r="D72" s="198" t="s">
        <v>342</v>
      </c>
      <c r="E72" s="198" t="s">
        <v>235</v>
      </c>
      <c r="F72" s="201">
        <v>1</v>
      </c>
      <c r="G72" s="221"/>
      <c r="H72" s="201">
        <v>5.51</v>
      </c>
      <c r="I72" s="201">
        <v>0.15</v>
      </c>
      <c r="J72" s="201">
        <v>0.6</v>
      </c>
      <c r="K72" s="201">
        <v>0.6</v>
      </c>
      <c r="L72" s="201">
        <v>0.6</v>
      </c>
      <c r="M72" s="201">
        <f t="shared" si="0"/>
        <v>3.9</v>
      </c>
      <c r="N72" s="220"/>
      <c r="O72" s="203">
        <f t="shared" si="8"/>
        <v>0.4958999999999999</v>
      </c>
      <c r="P72" s="205">
        <f t="shared" si="2"/>
        <v>0</v>
      </c>
      <c r="Q72" s="205">
        <f t="shared" si="3"/>
        <v>6.6119999999999992</v>
      </c>
    </row>
    <row r="73" spans="2:17" s="126" customFormat="1" ht="15" customHeight="1" x14ac:dyDescent="0.2">
      <c r="B73" s="198" t="s">
        <v>236</v>
      </c>
      <c r="C73" s="198" t="s">
        <v>356</v>
      </c>
      <c r="D73" s="198" t="s">
        <v>343</v>
      </c>
      <c r="E73" s="198" t="s">
        <v>231</v>
      </c>
      <c r="F73" s="201">
        <v>1</v>
      </c>
      <c r="G73" s="221"/>
      <c r="H73" s="201">
        <v>1.78</v>
      </c>
      <c r="I73" s="201">
        <v>0.15</v>
      </c>
      <c r="J73" s="201">
        <v>0.4</v>
      </c>
      <c r="K73" s="201">
        <v>0.4</v>
      </c>
      <c r="L73" s="201">
        <v>0.4</v>
      </c>
      <c r="M73" s="201">
        <f t="shared" si="0"/>
        <v>4.0999999999999996</v>
      </c>
      <c r="N73" s="220"/>
      <c r="O73" s="203">
        <f t="shared" si="8"/>
        <v>0.10680000000000001</v>
      </c>
      <c r="P73" s="205">
        <f t="shared" si="2"/>
        <v>0</v>
      </c>
      <c r="Q73" s="205">
        <f t="shared" si="3"/>
        <v>1.4240000000000002</v>
      </c>
    </row>
    <row r="74" spans="2:17" s="126" customFormat="1" ht="15" customHeight="1" x14ac:dyDescent="0.2">
      <c r="B74" s="198" t="s">
        <v>236</v>
      </c>
      <c r="C74" s="198" t="s">
        <v>356</v>
      </c>
      <c r="D74" s="198" t="s">
        <v>344</v>
      </c>
      <c r="E74" s="198" t="s">
        <v>231</v>
      </c>
      <c r="F74" s="201">
        <v>1</v>
      </c>
      <c r="G74" s="221"/>
      <c r="H74" s="201">
        <v>1.78</v>
      </c>
      <c r="I74" s="201">
        <v>0.15</v>
      </c>
      <c r="J74" s="201">
        <v>0.4</v>
      </c>
      <c r="K74" s="201">
        <v>0.4</v>
      </c>
      <c r="L74" s="201">
        <v>0.4</v>
      </c>
      <c r="M74" s="201">
        <f t="shared" si="0"/>
        <v>4.0999999999999996</v>
      </c>
      <c r="N74" s="220"/>
      <c r="O74" s="203">
        <f t="shared" si="8"/>
        <v>0.10680000000000001</v>
      </c>
      <c r="P74" s="205">
        <f t="shared" si="2"/>
        <v>0</v>
      </c>
      <c r="Q74" s="205">
        <f t="shared" si="3"/>
        <v>1.4240000000000002</v>
      </c>
    </row>
    <row r="75" spans="2:17" s="126" customFormat="1" ht="15" customHeight="1" x14ac:dyDescent="0.2">
      <c r="B75" s="198" t="s">
        <v>236</v>
      </c>
      <c r="C75" s="198" t="s">
        <v>356</v>
      </c>
      <c r="D75" s="198" t="s">
        <v>345</v>
      </c>
      <c r="E75" s="198" t="s">
        <v>231</v>
      </c>
      <c r="F75" s="201">
        <v>1</v>
      </c>
      <c r="G75" s="221"/>
      <c r="H75" s="201">
        <v>3.89</v>
      </c>
      <c r="I75" s="201">
        <v>0.2</v>
      </c>
      <c r="J75" s="201">
        <v>0.5</v>
      </c>
      <c r="K75" s="201">
        <f>0.5-0.06</f>
        <v>0.44</v>
      </c>
      <c r="L75" s="201">
        <f>0.5-0.06</f>
        <v>0.44</v>
      </c>
      <c r="M75" s="201">
        <f t="shared" si="0"/>
        <v>4</v>
      </c>
      <c r="N75" s="220"/>
      <c r="O75" s="203">
        <f t="shared" si="8"/>
        <v>0.38900000000000001</v>
      </c>
      <c r="P75" s="205">
        <f t="shared" si="2"/>
        <v>0</v>
      </c>
      <c r="Q75" s="205">
        <f t="shared" si="3"/>
        <v>3.4232</v>
      </c>
    </row>
    <row r="76" spans="2:17" s="126" customFormat="1" ht="15" customHeight="1" x14ac:dyDescent="0.2">
      <c r="B76" s="198" t="s">
        <v>236</v>
      </c>
      <c r="C76" s="198" t="s">
        <v>356</v>
      </c>
      <c r="D76" s="198" t="s">
        <v>346</v>
      </c>
      <c r="E76" s="198" t="s">
        <v>231</v>
      </c>
      <c r="F76" s="201">
        <v>1</v>
      </c>
      <c r="G76" s="221"/>
      <c r="H76" s="201">
        <v>1.73</v>
      </c>
      <c r="I76" s="201">
        <v>0.15</v>
      </c>
      <c r="J76" s="201">
        <v>0.4</v>
      </c>
      <c r="K76" s="201">
        <v>0.4</v>
      </c>
      <c r="L76" s="201">
        <v>0.4</v>
      </c>
      <c r="M76" s="201">
        <f t="shared" si="0"/>
        <v>4.0999999999999996</v>
      </c>
      <c r="N76" s="220"/>
      <c r="O76" s="203">
        <f t="shared" si="8"/>
        <v>0.1038</v>
      </c>
      <c r="P76" s="205">
        <f t="shared" si="2"/>
        <v>0</v>
      </c>
      <c r="Q76" s="205">
        <f t="shared" si="3"/>
        <v>1.3840000000000001</v>
      </c>
    </row>
    <row r="77" spans="2:17" s="126" customFormat="1" ht="15" customHeight="1" x14ac:dyDescent="0.2">
      <c r="B77" s="198" t="s">
        <v>236</v>
      </c>
      <c r="C77" s="198" t="s">
        <v>356</v>
      </c>
      <c r="D77" s="198" t="s">
        <v>334</v>
      </c>
      <c r="E77" s="198" t="s">
        <v>231</v>
      </c>
      <c r="F77" s="201">
        <v>1</v>
      </c>
      <c r="G77" s="221"/>
      <c r="H77" s="201">
        <v>1.78</v>
      </c>
      <c r="I77" s="201">
        <v>0.15</v>
      </c>
      <c r="J77" s="201">
        <v>0.4</v>
      </c>
      <c r="K77" s="201">
        <v>0.4</v>
      </c>
      <c r="L77" s="201">
        <v>0.4</v>
      </c>
      <c r="M77" s="201">
        <f t="shared" ref="M77:M86" si="9">4.5-J77</f>
        <v>4.0999999999999996</v>
      </c>
      <c r="N77" s="220"/>
      <c r="O77" s="203">
        <f t="shared" si="8"/>
        <v>0.10680000000000001</v>
      </c>
      <c r="P77" s="205">
        <f t="shared" ref="P77:P87" si="10">IF(M77&lt;3,F77*((H77*K77)+(H77*L77)),0)</f>
        <v>0</v>
      </c>
      <c r="Q77" s="205">
        <f t="shared" ref="Q77:Q87" si="11">IF(M77&gt;=3,F77*((H77*K77)+(H77*L77)),0)</f>
        <v>1.4240000000000002</v>
      </c>
    </row>
    <row r="78" spans="2:17" s="126" customFormat="1" ht="15" customHeight="1" x14ac:dyDescent="0.2">
      <c r="B78" s="198" t="s">
        <v>236</v>
      </c>
      <c r="C78" s="198" t="s">
        <v>356</v>
      </c>
      <c r="D78" s="198" t="s">
        <v>347</v>
      </c>
      <c r="E78" s="198" t="s">
        <v>231</v>
      </c>
      <c r="F78" s="201">
        <v>1</v>
      </c>
      <c r="G78" s="221"/>
      <c r="H78" s="201">
        <v>5.12</v>
      </c>
      <c r="I78" s="201">
        <v>0.15</v>
      </c>
      <c r="J78" s="201">
        <v>0.5</v>
      </c>
      <c r="K78" s="201">
        <v>0.5</v>
      </c>
      <c r="L78" s="201">
        <v>0.5</v>
      </c>
      <c r="M78" s="201">
        <f t="shared" si="9"/>
        <v>4</v>
      </c>
      <c r="N78" s="220"/>
      <c r="O78" s="203">
        <f t="shared" si="1"/>
        <v>0.38400000000000001</v>
      </c>
      <c r="P78" s="205">
        <f t="shared" si="10"/>
        <v>0</v>
      </c>
      <c r="Q78" s="205">
        <f t="shared" si="11"/>
        <v>5.12</v>
      </c>
    </row>
    <row r="79" spans="2:17" s="126" customFormat="1" ht="15" customHeight="1" x14ac:dyDescent="0.2">
      <c r="B79" s="198" t="s">
        <v>236</v>
      </c>
      <c r="C79" s="198" t="s">
        <v>356</v>
      </c>
      <c r="D79" s="198" t="s">
        <v>336</v>
      </c>
      <c r="E79" s="198" t="s">
        <v>231</v>
      </c>
      <c r="F79" s="201">
        <v>1</v>
      </c>
      <c r="G79" s="221"/>
      <c r="H79" s="201">
        <v>3.42</v>
      </c>
      <c r="I79" s="201">
        <v>0.15</v>
      </c>
      <c r="J79" s="201">
        <v>0.55000000000000004</v>
      </c>
      <c r="K79" s="201">
        <v>0.55000000000000004</v>
      </c>
      <c r="L79" s="201">
        <f>0.55-0.06</f>
        <v>0.49000000000000005</v>
      </c>
      <c r="M79" s="201">
        <f t="shared" si="9"/>
        <v>3.95</v>
      </c>
      <c r="N79" s="220"/>
      <c r="O79" s="203">
        <f t="shared" si="1"/>
        <v>0.28215000000000001</v>
      </c>
      <c r="P79" s="205">
        <f t="shared" si="10"/>
        <v>0</v>
      </c>
      <c r="Q79" s="205">
        <f t="shared" si="11"/>
        <v>3.5568</v>
      </c>
    </row>
    <row r="80" spans="2:17" s="126" customFormat="1" ht="15" customHeight="1" x14ac:dyDescent="0.2">
      <c r="B80" s="198" t="s">
        <v>236</v>
      </c>
      <c r="C80" s="198" t="s">
        <v>356</v>
      </c>
      <c r="D80" s="198" t="s">
        <v>339</v>
      </c>
      <c r="E80" s="198" t="s">
        <v>231</v>
      </c>
      <c r="F80" s="201">
        <v>1</v>
      </c>
      <c r="G80" s="221"/>
      <c r="H80" s="201">
        <v>3.35</v>
      </c>
      <c r="I80" s="201">
        <v>0.15</v>
      </c>
      <c r="J80" s="201">
        <v>0.5</v>
      </c>
      <c r="K80" s="201">
        <v>0.5</v>
      </c>
      <c r="L80" s="201">
        <v>0.5</v>
      </c>
      <c r="M80" s="201">
        <f t="shared" si="9"/>
        <v>4</v>
      </c>
      <c r="N80" s="220"/>
      <c r="O80" s="203">
        <f t="shared" si="1"/>
        <v>0.25124999999999997</v>
      </c>
      <c r="P80" s="205">
        <f t="shared" si="10"/>
        <v>0</v>
      </c>
      <c r="Q80" s="205">
        <f t="shared" si="11"/>
        <v>3.35</v>
      </c>
    </row>
    <row r="81" spans="2:17" s="126" customFormat="1" ht="15" customHeight="1" x14ac:dyDescent="0.2">
      <c r="B81" s="198" t="s">
        <v>236</v>
      </c>
      <c r="C81" s="198" t="s">
        <v>356</v>
      </c>
      <c r="D81" s="198" t="s">
        <v>341</v>
      </c>
      <c r="E81" s="198" t="s">
        <v>231</v>
      </c>
      <c r="F81" s="201">
        <v>1</v>
      </c>
      <c r="G81" s="221"/>
      <c r="H81" s="201">
        <v>6.06</v>
      </c>
      <c r="I81" s="201">
        <v>0.15</v>
      </c>
      <c r="J81" s="201">
        <v>0.6</v>
      </c>
      <c r="K81" s="201">
        <v>0.6</v>
      </c>
      <c r="L81" s="201">
        <v>0.6</v>
      </c>
      <c r="M81" s="201">
        <f t="shared" si="9"/>
        <v>3.9</v>
      </c>
      <c r="N81" s="220"/>
      <c r="O81" s="203">
        <f t="shared" si="1"/>
        <v>0.54539999999999988</v>
      </c>
      <c r="P81" s="205">
        <f t="shared" si="10"/>
        <v>0</v>
      </c>
      <c r="Q81" s="205">
        <f t="shared" si="11"/>
        <v>7.2719999999999994</v>
      </c>
    </row>
    <row r="82" spans="2:17" s="126" customFormat="1" ht="15" customHeight="1" x14ac:dyDescent="0.2">
      <c r="B82" s="198" t="s">
        <v>236</v>
      </c>
      <c r="C82" s="198" t="s">
        <v>356</v>
      </c>
      <c r="D82" s="198" t="s">
        <v>341</v>
      </c>
      <c r="E82" s="198" t="s">
        <v>232</v>
      </c>
      <c r="F82" s="201">
        <v>1</v>
      </c>
      <c r="G82" s="221"/>
      <c r="H82" s="201">
        <v>5.51</v>
      </c>
      <c r="I82" s="201">
        <v>0.15</v>
      </c>
      <c r="J82" s="201">
        <v>0.6</v>
      </c>
      <c r="K82" s="201">
        <v>0.6</v>
      </c>
      <c r="L82" s="201">
        <v>0.6</v>
      </c>
      <c r="M82" s="201">
        <f t="shared" si="9"/>
        <v>3.9</v>
      </c>
      <c r="N82" s="220"/>
      <c r="O82" s="203">
        <f t="shared" si="1"/>
        <v>0.4958999999999999</v>
      </c>
      <c r="P82" s="205">
        <f t="shared" si="10"/>
        <v>0</v>
      </c>
      <c r="Q82" s="205">
        <f t="shared" si="11"/>
        <v>6.6119999999999992</v>
      </c>
    </row>
    <row r="83" spans="2:17" s="126" customFormat="1" ht="15" customHeight="1" x14ac:dyDescent="0.2">
      <c r="B83" s="198" t="s">
        <v>236</v>
      </c>
      <c r="C83" s="198" t="s">
        <v>356</v>
      </c>
      <c r="D83" s="198" t="s">
        <v>357</v>
      </c>
      <c r="E83" s="198" t="s">
        <v>231</v>
      </c>
      <c r="F83" s="201">
        <v>1</v>
      </c>
      <c r="G83" s="221"/>
      <c r="H83" s="201">
        <v>3.69</v>
      </c>
      <c r="I83" s="201">
        <v>0.15</v>
      </c>
      <c r="J83" s="201">
        <v>0.6</v>
      </c>
      <c r="K83" s="201">
        <v>0.6</v>
      </c>
      <c r="L83" s="201">
        <v>0.6</v>
      </c>
      <c r="M83" s="201">
        <f t="shared" si="9"/>
        <v>3.9</v>
      </c>
      <c r="N83" s="220"/>
      <c r="O83" s="203">
        <f t="shared" ref="O83:O87" si="12">F83*(H83*I83*J83)</f>
        <v>0.33210000000000001</v>
      </c>
      <c r="P83" s="205">
        <f t="shared" si="10"/>
        <v>0</v>
      </c>
      <c r="Q83" s="205">
        <f t="shared" si="11"/>
        <v>4.4279999999999999</v>
      </c>
    </row>
    <row r="84" spans="2:17" s="126" customFormat="1" ht="15" customHeight="1" x14ac:dyDescent="0.2">
      <c r="B84" s="198" t="s">
        <v>236</v>
      </c>
      <c r="C84" s="198" t="s">
        <v>356</v>
      </c>
      <c r="D84" s="198" t="s">
        <v>357</v>
      </c>
      <c r="E84" s="198" t="s">
        <v>232</v>
      </c>
      <c r="F84" s="201">
        <v>1</v>
      </c>
      <c r="G84" s="221"/>
      <c r="H84" s="201">
        <v>3.08</v>
      </c>
      <c r="I84" s="201">
        <v>0.15</v>
      </c>
      <c r="J84" s="201">
        <v>0.6</v>
      </c>
      <c r="K84" s="201">
        <v>0.6</v>
      </c>
      <c r="L84" s="201">
        <v>0.6</v>
      </c>
      <c r="M84" s="201">
        <f t="shared" si="9"/>
        <v>3.9</v>
      </c>
      <c r="N84" s="220"/>
      <c r="O84" s="203">
        <f t="shared" si="12"/>
        <v>0.27719999999999995</v>
      </c>
      <c r="P84" s="205">
        <f t="shared" si="10"/>
        <v>0</v>
      </c>
      <c r="Q84" s="205">
        <f t="shared" si="11"/>
        <v>3.6959999999999997</v>
      </c>
    </row>
    <row r="85" spans="2:17" s="126" customFormat="1" ht="15" customHeight="1" x14ac:dyDescent="0.2">
      <c r="B85" s="198" t="s">
        <v>236</v>
      </c>
      <c r="C85" s="198" t="s">
        <v>356</v>
      </c>
      <c r="D85" s="198" t="s">
        <v>357</v>
      </c>
      <c r="E85" s="198" t="s">
        <v>233</v>
      </c>
      <c r="F85" s="201">
        <v>1</v>
      </c>
      <c r="G85" s="221"/>
      <c r="H85" s="201">
        <v>0.15</v>
      </c>
      <c r="I85" s="201">
        <v>0.15</v>
      </c>
      <c r="J85" s="201">
        <v>0.6</v>
      </c>
      <c r="K85" s="201">
        <v>0.6</v>
      </c>
      <c r="L85" s="201">
        <v>0</v>
      </c>
      <c r="M85" s="201">
        <f t="shared" si="9"/>
        <v>3.9</v>
      </c>
      <c r="N85" s="220"/>
      <c r="O85" s="203">
        <f t="shared" si="12"/>
        <v>1.35E-2</v>
      </c>
      <c r="P85" s="205">
        <f t="shared" si="10"/>
        <v>0</v>
      </c>
      <c r="Q85" s="205">
        <f t="shared" si="11"/>
        <v>0.09</v>
      </c>
    </row>
    <row r="86" spans="2:17" s="126" customFormat="1" ht="15" customHeight="1" x14ac:dyDescent="0.2">
      <c r="B86" s="198" t="s">
        <v>236</v>
      </c>
      <c r="C86" s="198" t="s">
        <v>356</v>
      </c>
      <c r="D86" s="198" t="s">
        <v>357</v>
      </c>
      <c r="E86" s="198" t="s">
        <v>234</v>
      </c>
      <c r="F86" s="201">
        <v>1</v>
      </c>
      <c r="G86" s="221"/>
      <c r="H86" s="201">
        <v>1.68</v>
      </c>
      <c r="I86" s="201">
        <v>0.15</v>
      </c>
      <c r="J86" s="201">
        <v>0.6</v>
      </c>
      <c r="K86" s="201">
        <v>0.6</v>
      </c>
      <c r="L86" s="201">
        <v>0.6</v>
      </c>
      <c r="M86" s="201">
        <f t="shared" si="9"/>
        <v>3.9</v>
      </c>
      <c r="N86" s="220"/>
      <c r="O86" s="203">
        <f t="shared" si="12"/>
        <v>0.1512</v>
      </c>
      <c r="P86" s="205">
        <f t="shared" si="10"/>
        <v>0</v>
      </c>
      <c r="Q86" s="205">
        <f t="shared" si="11"/>
        <v>2.016</v>
      </c>
    </row>
    <row r="87" spans="2:17" s="126" customFormat="1" ht="15" customHeight="1" x14ac:dyDescent="0.2">
      <c r="B87" s="198"/>
      <c r="C87" s="198"/>
      <c r="D87" s="198"/>
      <c r="E87" s="198"/>
      <c r="F87" s="201"/>
      <c r="G87" s="221"/>
      <c r="H87" s="201"/>
      <c r="I87" s="201"/>
      <c r="J87" s="201"/>
      <c r="K87" s="201"/>
      <c r="L87" s="201"/>
      <c r="M87" s="201"/>
      <c r="N87" s="220"/>
      <c r="O87" s="203">
        <f t="shared" si="12"/>
        <v>0</v>
      </c>
      <c r="P87" s="205">
        <f t="shared" si="10"/>
        <v>0</v>
      </c>
      <c r="Q87" s="205">
        <f t="shared" si="11"/>
        <v>0</v>
      </c>
    </row>
    <row r="88" spans="2:17" s="126" customFormat="1" ht="15" customHeight="1" x14ac:dyDescent="0.2">
      <c r="B88" s="198"/>
      <c r="C88" s="198"/>
      <c r="D88" s="198"/>
      <c r="E88" s="198"/>
      <c r="F88" s="201"/>
      <c r="G88" s="221"/>
      <c r="H88" s="201"/>
      <c r="I88" s="201"/>
      <c r="J88" s="201"/>
      <c r="K88" s="201"/>
      <c r="L88" s="201"/>
      <c r="M88" s="201"/>
      <c r="N88" s="220"/>
      <c r="O88" s="203">
        <f t="shared" ref="O88" si="13">F88*(H88*I88*J88)</f>
        <v>0</v>
      </c>
      <c r="P88" s="205">
        <f t="shared" ref="P88" si="14">IF(M88&lt;3,F88*((H88*I88)+(H88*K88)+(H88*L88)),0)</f>
        <v>0</v>
      </c>
      <c r="Q88" s="205">
        <f t="shared" ref="Q88" si="15">IF(M88&gt;=3,F88*((H88*I88)+(H88*K88)+(H88*L88)),0)</f>
        <v>0</v>
      </c>
    </row>
    <row r="89" spans="2:17" s="126" customFormat="1" ht="15" customHeight="1" x14ac:dyDescent="0.2">
      <c r="B89" s="198"/>
      <c r="C89" s="198"/>
      <c r="D89" s="198"/>
      <c r="E89" s="198"/>
      <c r="F89" s="201"/>
      <c r="G89" s="221"/>
      <c r="H89" s="201"/>
      <c r="I89" s="201"/>
      <c r="J89" s="201"/>
      <c r="K89" s="201"/>
      <c r="L89" s="201"/>
      <c r="M89" s="201"/>
      <c r="N89" s="220"/>
      <c r="O89" s="203">
        <f>F89*(H89*I89*J89)</f>
        <v>0</v>
      </c>
      <c r="P89" s="205">
        <f>IF(M89&lt;3,F89*((H89*I89)+(H89*K89)+(H89*L89)),0)</f>
        <v>0</v>
      </c>
      <c r="Q89" s="205">
        <f>IF(M89&gt;=3,F89*((H89*I89)+(H89*K89)+(H89*L89)),0)</f>
        <v>0</v>
      </c>
    </row>
  </sheetData>
  <mergeCells count="16">
    <mergeCell ref="B7:B9"/>
    <mergeCell ref="F7:F9"/>
    <mergeCell ref="B1:O1"/>
    <mergeCell ref="B2:O4"/>
    <mergeCell ref="P2:Q4"/>
    <mergeCell ref="B6:F6"/>
    <mergeCell ref="H6:M6"/>
    <mergeCell ref="O6:Q6"/>
    <mergeCell ref="K7:L7"/>
    <mergeCell ref="D7:E8"/>
    <mergeCell ref="O7:O8"/>
    <mergeCell ref="P7:Q7"/>
    <mergeCell ref="H7:H8"/>
    <mergeCell ref="I7:I8"/>
    <mergeCell ref="M7:M8"/>
    <mergeCell ref="C7:C9"/>
  </mergeCells>
  <phoneticPr fontId="56" type="noConversion"/>
  <conditionalFormatting sqref="G10 B7:C7 N7:O7 N8:N10 B11:O11 N12:O33 F7:G9 B10:C10 B8:B9 N35:O41 N43:O59 N78:O87 N64:O64 P11:Q87 N88:Q89 D88:G88">
    <cfRule type="cellIs" dxfId="500" priority="890" stopIfTrue="1" operator="equal">
      <formula>0</formula>
    </cfRule>
  </conditionalFormatting>
  <conditionalFormatting sqref="G38:G39">
    <cfRule type="cellIs" dxfId="499" priority="881" stopIfTrue="1" operator="equal">
      <formula>0</formula>
    </cfRule>
  </conditionalFormatting>
  <conditionalFormatting sqref="G12 G19 G22 G25 G27:G33 G40:G41 G44:G50">
    <cfRule type="cellIs" dxfId="498" priority="887" stopIfTrue="1" operator="equal">
      <formula>0</formula>
    </cfRule>
  </conditionalFormatting>
  <conditionalFormatting sqref="G26">
    <cfRule type="cellIs" dxfId="497" priority="882" stopIfTrue="1" operator="equal">
      <formula>0</formula>
    </cfRule>
  </conditionalFormatting>
  <conditionalFormatting sqref="G13:G14">
    <cfRule type="cellIs" dxfId="496" priority="886" stopIfTrue="1" operator="equal">
      <formula>0</formula>
    </cfRule>
  </conditionalFormatting>
  <conditionalFormatting sqref="G18">
    <cfRule type="cellIs" dxfId="495" priority="885" stopIfTrue="1" operator="equal">
      <formula>0</formula>
    </cfRule>
  </conditionalFormatting>
  <conditionalFormatting sqref="G24">
    <cfRule type="cellIs" dxfId="494" priority="883" stopIfTrue="1" operator="equal">
      <formula>0</formula>
    </cfRule>
  </conditionalFormatting>
  <conditionalFormatting sqref="G43">
    <cfRule type="cellIs" dxfId="493" priority="880" stopIfTrue="1" operator="equal">
      <formula>0</formula>
    </cfRule>
  </conditionalFormatting>
  <conditionalFormatting sqref="G51">
    <cfRule type="cellIs" dxfId="492" priority="879" stopIfTrue="1" operator="equal">
      <formula>0</formula>
    </cfRule>
  </conditionalFormatting>
  <conditionalFormatting sqref="G64 G78:G81 G83:G86 D81">
    <cfRule type="cellIs" dxfId="491" priority="872" stopIfTrue="1" operator="equal">
      <formula>0</formula>
    </cfRule>
  </conditionalFormatting>
  <conditionalFormatting sqref="G87">
    <cfRule type="cellIs" dxfId="490" priority="857" stopIfTrue="1" operator="equal">
      <formula>0</formula>
    </cfRule>
  </conditionalFormatting>
  <conditionalFormatting sqref="B88:C88">
    <cfRule type="cellIs" dxfId="489" priority="777" stopIfTrue="1" operator="equal">
      <formula>0</formula>
    </cfRule>
  </conditionalFormatting>
  <conditionalFormatting sqref="B88:C88">
    <cfRule type="cellIs" dxfId="488" priority="776" stopIfTrue="1" operator="equal">
      <formula>0</formula>
    </cfRule>
  </conditionalFormatting>
  <conditionalFormatting sqref="M9">
    <cfRule type="cellIs" dxfId="487" priority="748" stopIfTrue="1" operator="equal">
      <formula>0</formula>
    </cfRule>
  </conditionalFormatting>
  <conditionalFormatting sqref="N34:O34">
    <cfRule type="cellIs" dxfId="486" priority="648" stopIfTrue="1" operator="equal">
      <formula>0</formula>
    </cfRule>
  </conditionalFormatting>
  <conditionalFormatting sqref="G34">
    <cfRule type="cellIs" dxfId="485" priority="647" stopIfTrue="1" operator="equal">
      <formula>0</formula>
    </cfRule>
  </conditionalFormatting>
  <conditionalFormatting sqref="G65:G70 G73">
    <cfRule type="cellIs" dxfId="484" priority="619" stopIfTrue="1" operator="equal">
      <formula>0</formula>
    </cfRule>
  </conditionalFormatting>
  <conditionalFormatting sqref="G23">
    <cfRule type="cellIs" dxfId="483" priority="695" stopIfTrue="1" operator="equal">
      <formula>0</formula>
    </cfRule>
  </conditionalFormatting>
  <conditionalFormatting sqref="D12:E12">
    <cfRule type="cellIs" dxfId="482" priority="769" stopIfTrue="1" operator="equal">
      <formula>0</formula>
    </cfRule>
  </conditionalFormatting>
  <conditionalFormatting sqref="B12:C12">
    <cfRule type="cellIs" dxfId="481" priority="768" stopIfTrue="1" operator="equal">
      <formula>0</formula>
    </cfRule>
  </conditionalFormatting>
  <conditionalFormatting sqref="B89:C89">
    <cfRule type="cellIs" dxfId="480" priority="771" stopIfTrue="1" operator="equal">
      <formula>0</formula>
    </cfRule>
  </conditionalFormatting>
  <conditionalFormatting sqref="B89:C89">
    <cfRule type="cellIs" dxfId="479" priority="770" stopIfTrue="1" operator="equal">
      <formula>0</formula>
    </cfRule>
  </conditionalFormatting>
  <conditionalFormatting sqref="G89 D89:E89">
    <cfRule type="cellIs" dxfId="478" priority="775" stopIfTrue="1" operator="equal">
      <formula>0</formula>
    </cfRule>
  </conditionalFormatting>
  <conditionalFormatting sqref="F89">
    <cfRule type="cellIs" dxfId="477" priority="773" stopIfTrue="1" operator="equal">
      <formula>0</formula>
    </cfRule>
  </conditionalFormatting>
  <conditionalFormatting sqref="F89">
    <cfRule type="cellIs" dxfId="476" priority="772" stopIfTrue="1" operator="equal">
      <formula>0</formula>
    </cfRule>
  </conditionalFormatting>
  <conditionalFormatting sqref="B12:C12">
    <cfRule type="cellIs" dxfId="475" priority="767" stopIfTrue="1" operator="equal">
      <formula>0</formula>
    </cfRule>
  </conditionalFormatting>
  <conditionalFormatting sqref="F12">
    <cfRule type="cellIs" dxfId="474" priority="765" stopIfTrue="1" operator="equal">
      <formula>0</formula>
    </cfRule>
  </conditionalFormatting>
  <conditionalFormatting sqref="F12">
    <cfRule type="cellIs" dxfId="473" priority="764" stopIfTrue="1" operator="equal">
      <formula>0</formula>
    </cfRule>
  </conditionalFormatting>
  <conditionalFormatting sqref="I12 I64 I81 I88:I89">
    <cfRule type="expression" dxfId="472" priority="762">
      <formula>#REF!="PILAR CIRC."</formula>
    </cfRule>
  </conditionalFormatting>
  <conditionalFormatting sqref="J12 J64 J88:J89">
    <cfRule type="expression" dxfId="471" priority="761">
      <formula>#REF!="PILAR RET."</formula>
    </cfRule>
  </conditionalFormatting>
  <conditionalFormatting sqref="P9">
    <cfRule type="cellIs" dxfId="470" priority="753" stopIfTrue="1" operator="equal">
      <formula>0</formula>
    </cfRule>
  </conditionalFormatting>
  <conditionalFormatting sqref="H12:I12 H18:H19 H24:H25 H28:H29 H38:H41 H78:H79 H64:I64 H81:I81 H13:H14 H43:H51 H82:H87 H32:H34 H88:I89">
    <cfRule type="expression" dxfId="469" priority="18226">
      <formula>#REF!="PILAR CIRC."</formula>
    </cfRule>
  </conditionalFormatting>
  <conditionalFormatting sqref="K12 K19 K29 K32 K43 K78:K79 K64 K46:K51 K81 K83:K89">
    <cfRule type="expression" dxfId="468" priority="18227">
      <formula>#REF!="PILAR RET."</formula>
    </cfRule>
  </conditionalFormatting>
  <conditionalFormatting sqref="I8:L8 H7:K7 H9:L9">
    <cfRule type="cellIs" dxfId="467" priority="749" stopIfTrue="1" operator="equal">
      <formula>0</formula>
    </cfRule>
  </conditionalFormatting>
  <conditionalFormatting sqref="L12:M12 L29 L43 L64 L78:L79 L46:L51 L81 M13:M87 L83:L87 L88:M89">
    <cfRule type="expression" dxfId="466" priority="747">
      <formula>#REF!="PILAR RET."</formula>
    </cfRule>
  </conditionalFormatting>
  <conditionalFormatting sqref="D9:E9 D7">
    <cfRule type="cellIs" dxfId="465" priority="746" stopIfTrue="1" operator="equal">
      <formula>0</formula>
    </cfRule>
  </conditionalFormatting>
  <conditionalFormatting sqref="E76">
    <cfRule type="cellIs" dxfId="464" priority="558" stopIfTrue="1" operator="equal">
      <formula>0</formula>
    </cfRule>
  </conditionalFormatting>
  <conditionalFormatting sqref="E77">
    <cfRule type="cellIs" dxfId="463" priority="557" stopIfTrue="1" operator="equal">
      <formula>0</formula>
    </cfRule>
  </conditionalFormatting>
  <conditionalFormatting sqref="L19">
    <cfRule type="expression" dxfId="462" priority="709">
      <formula>#REF!="PILAR RET."</formula>
    </cfRule>
  </conditionalFormatting>
  <conditionalFormatting sqref="H22">
    <cfRule type="expression" dxfId="461" priority="703">
      <formula>#REF!="PILAR CIRC."</formula>
    </cfRule>
  </conditionalFormatting>
  <conditionalFormatting sqref="G71:G72">
    <cfRule type="cellIs" dxfId="460" priority="571" stopIfTrue="1" operator="equal">
      <formula>0</formula>
    </cfRule>
  </conditionalFormatting>
  <conditionalFormatting sqref="H23">
    <cfRule type="expression" dxfId="459" priority="697">
      <formula>#REF!="PILAR CIRC."</formula>
    </cfRule>
  </conditionalFormatting>
  <conditionalFormatting sqref="K23">
    <cfRule type="expression" dxfId="458" priority="689">
      <formula>#REF!="PILAR RET."</formula>
    </cfRule>
  </conditionalFormatting>
  <conditionalFormatting sqref="L23">
    <cfRule type="expression" dxfId="457" priority="688">
      <formula>#REF!="PILAR RET."</formula>
    </cfRule>
  </conditionalFormatting>
  <conditionalFormatting sqref="K40">
    <cfRule type="expression" dxfId="456" priority="653">
      <formula>#REF!="PILAR RET."</formula>
    </cfRule>
  </conditionalFormatting>
  <conditionalFormatting sqref="H26">
    <cfRule type="expression" dxfId="455" priority="682">
      <formula>#REF!="PILAR CIRC."</formula>
    </cfRule>
  </conditionalFormatting>
  <conditionalFormatting sqref="K26">
    <cfRule type="expression" dxfId="454" priority="683">
      <formula>#REF!="PILAR RET."</formula>
    </cfRule>
  </conditionalFormatting>
  <conditionalFormatting sqref="H27">
    <cfRule type="expression" dxfId="453" priority="677">
      <formula>#REF!="PILAR CIRC."</formula>
    </cfRule>
  </conditionalFormatting>
  <conditionalFormatting sqref="H30">
    <cfRule type="expression" dxfId="452" priority="667">
      <formula>#REF!="PILAR CIRC."</formula>
    </cfRule>
  </conditionalFormatting>
  <conditionalFormatting sqref="H31">
    <cfRule type="expression" dxfId="451" priority="662">
      <formula>#REF!="PILAR CIRC."</formula>
    </cfRule>
  </conditionalFormatting>
  <conditionalFormatting sqref="L80">
    <cfRule type="expression" dxfId="450" priority="551">
      <formula>#REF!="PILAR RET."</formula>
    </cfRule>
  </conditionalFormatting>
  <conditionalFormatting sqref="L38:L39">
    <cfRule type="expression" dxfId="449" priority="656">
      <formula>#REF!="PILAR RET."</formula>
    </cfRule>
  </conditionalFormatting>
  <conditionalFormatting sqref="K38:K39">
    <cfRule type="expression" dxfId="448" priority="655">
      <formula>#REF!="PILAR RET."</formula>
    </cfRule>
  </conditionalFormatting>
  <conditionalFormatting sqref="L40">
    <cfRule type="expression" dxfId="447" priority="654">
      <formula>#REF!="PILAR RET."</formula>
    </cfRule>
  </conditionalFormatting>
  <conditionalFormatting sqref="L41">
    <cfRule type="expression" dxfId="446" priority="652">
      <formula>#REF!="PILAR RET."</formula>
    </cfRule>
  </conditionalFormatting>
  <conditionalFormatting sqref="K41">
    <cfRule type="expression" dxfId="445" priority="651">
      <formula>#REF!="PILAR RET."</formula>
    </cfRule>
  </conditionalFormatting>
  <conditionalFormatting sqref="H34">
    <cfRule type="expression" dxfId="444" priority="649">
      <formula>#REF!="PILAR CIRC."</formula>
    </cfRule>
  </conditionalFormatting>
  <conditionalFormatting sqref="K34">
    <cfRule type="expression" dxfId="443" priority="650">
      <formula>#REF!="PILAR RET."</formula>
    </cfRule>
  </conditionalFormatting>
  <conditionalFormatting sqref="L34">
    <cfRule type="expression" dxfId="442" priority="646">
      <formula>#REF!="PILAR RET."</formula>
    </cfRule>
  </conditionalFormatting>
  <conditionalFormatting sqref="N42:O42">
    <cfRule type="cellIs" dxfId="441" priority="629" stopIfTrue="1" operator="equal">
      <formula>0</formula>
    </cfRule>
  </conditionalFormatting>
  <conditionalFormatting sqref="G42">
    <cfRule type="cellIs" dxfId="440" priority="628" stopIfTrue="1" operator="equal">
      <formula>0</formula>
    </cfRule>
  </conditionalFormatting>
  <conditionalFormatting sqref="H42">
    <cfRule type="expression" dxfId="439" priority="630">
      <formula>#REF!="PILAR CIRC."</formula>
    </cfRule>
  </conditionalFormatting>
  <conditionalFormatting sqref="L42">
    <cfRule type="expression" dxfId="438" priority="624">
      <formula>#REF!="PILAR RET."</formula>
    </cfRule>
  </conditionalFormatting>
  <conditionalFormatting sqref="K42">
    <cfRule type="expression" dxfId="437" priority="623">
      <formula>#REF!="PILAR RET."</formula>
    </cfRule>
  </conditionalFormatting>
  <conditionalFormatting sqref="N65:O77 E73 E70">
    <cfRule type="cellIs" dxfId="436" priority="620" stopIfTrue="1" operator="equal">
      <formula>0</formula>
    </cfRule>
  </conditionalFormatting>
  <conditionalFormatting sqref="G77">
    <cfRule type="cellIs" dxfId="435" priority="617" stopIfTrue="1" operator="equal">
      <formula>0</formula>
    </cfRule>
  </conditionalFormatting>
  <conditionalFormatting sqref="G75 D75">
    <cfRule type="cellIs" dxfId="434" priority="616" stopIfTrue="1" operator="equal">
      <formula>0</formula>
    </cfRule>
  </conditionalFormatting>
  <conditionalFormatting sqref="I65 I75 I68">
    <cfRule type="expression" dxfId="433" priority="615">
      <formula>#REF!="PILAR CIRC."</formula>
    </cfRule>
  </conditionalFormatting>
  <conditionalFormatting sqref="J65">
    <cfRule type="expression" dxfId="432" priority="614">
      <formula>#REF!="PILAR RET."</formula>
    </cfRule>
  </conditionalFormatting>
  <conditionalFormatting sqref="H65:I65 H75:I75 H77 H68:I68 H66:H67 H69:H70">
    <cfRule type="expression" dxfId="431" priority="621">
      <formula>#REF!="PILAR CIRC."</formula>
    </cfRule>
  </conditionalFormatting>
  <conditionalFormatting sqref="K65 K73 K77 K68:K70 K75">
    <cfRule type="expression" dxfId="430" priority="622">
      <formula>#REF!="PILAR RET."</formula>
    </cfRule>
  </conditionalFormatting>
  <conditionalFormatting sqref="L65 L73 L77 L68:L70">
    <cfRule type="expression" dxfId="429" priority="613">
      <formula>#REF!="PILAR RET."</formula>
    </cfRule>
  </conditionalFormatting>
  <conditionalFormatting sqref="G52:G55">
    <cfRule type="cellIs" dxfId="428" priority="609" stopIfTrue="1" operator="equal">
      <formula>0</formula>
    </cfRule>
  </conditionalFormatting>
  <conditionalFormatting sqref="I54">
    <cfRule type="expression" dxfId="427" priority="607">
      <formula>#REF!="PILAR CIRC."</formula>
    </cfRule>
  </conditionalFormatting>
  <conditionalFormatting sqref="J54">
    <cfRule type="expression" dxfId="426" priority="606">
      <formula>#REF!="PILAR RET."</formula>
    </cfRule>
  </conditionalFormatting>
  <conditionalFormatting sqref="H54:I54 H52:H53 H55">
    <cfRule type="expression" dxfId="425" priority="611">
      <formula>#REF!="PILAR CIRC."</formula>
    </cfRule>
  </conditionalFormatting>
  <conditionalFormatting sqref="K52 K54">
    <cfRule type="expression" dxfId="424" priority="612">
      <formula>#REF!="PILAR RET."</formula>
    </cfRule>
  </conditionalFormatting>
  <conditionalFormatting sqref="L52 L54">
    <cfRule type="expression" dxfId="423" priority="605">
      <formula>#REF!="PILAR RET."</formula>
    </cfRule>
  </conditionalFormatting>
  <conditionalFormatting sqref="N60:O60 N62:O62">
    <cfRule type="cellIs" dxfId="422" priority="602" stopIfTrue="1" operator="equal">
      <formula>0</formula>
    </cfRule>
  </conditionalFormatting>
  <conditionalFormatting sqref="G60">
    <cfRule type="cellIs" dxfId="421" priority="601" stopIfTrue="1" operator="equal">
      <formula>0</formula>
    </cfRule>
  </conditionalFormatting>
  <conditionalFormatting sqref="G62">
    <cfRule type="cellIs" dxfId="420" priority="600" stopIfTrue="1" operator="equal">
      <formula>0</formula>
    </cfRule>
  </conditionalFormatting>
  <conditionalFormatting sqref="I60 I62">
    <cfRule type="expression" dxfId="419" priority="599">
      <formula>#REF!="PILAR CIRC."</formula>
    </cfRule>
  </conditionalFormatting>
  <conditionalFormatting sqref="J60 J62">
    <cfRule type="expression" dxfId="418" priority="598">
      <formula>#REF!="PILAR RET."</formula>
    </cfRule>
  </conditionalFormatting>
  <conditionalFormatting sqref="H60:I60 H62:I62">
    <cfRule type="expression" dxfId="417" priority="603">
      <formula>#REF!="PILAR CIRC."</formula>
    </cfRule>
  </conditionalFormatting>
  <conditionalFormatting sqref="K62">
    <cfRule type="expression" dxfId="416" priority="604">
      <formula>#REF!="PILAR RET."</formula>
    </cfRule>
  </conditionalFormatting>
  <conditionalFormatting sqref="L62">
    <cfRule type="expression" dxfId="415" priority="597">
      <formula>#REF!="PILAR RET."</formula>
    </cfRule>
  </conditionalFormatting>
  <conditionalFormatting sqref="L60">
    <cfRule type="expression" dxfId="414" priority="596">
      <formula>#REF!="PILAR RET."</formula>
    </cfRule>
  </conditionalFormatting>
  <conditionalFormatting sqref="K60">
    <cfRule type="expression" dxfId="413" priority="595">
      <formula>#REF!="PILAR RET."</formula>
    </cfRule>
  </conditionalFormatting>
  <conditionalFormatting sqref="N61:O61">
    <cfRule type="cellIs" dxfId="412" priority="593" stopIfTrue="1" operator="equal">
      <formula>0</formula>
    </cfRule>
  </conditionalFormatting>
  <conditionalFormatting sqref="G61">
    <cfRule type="cellIs" dxfId="411" priority="592" stopIfTrue="1" operator="equal">
      <formula>0</formula>
    </cfRule>
  </conditionalFormatting>
  <conditionalFormatting sqref="H61">
    <cfRule type="expression" dxfId="410" priority="594">
      <formula>#REF!="PILAR CIRC."</formula>
    </cfRule>
  </conditionalFormatting>
  <conditionalFormatting sqref="L61">
    <cfRule type="expression" dxfId="409" priority="588">
      <formula>#REF!="PILAR RET."</formula>
    </cfRule>
  </conditionalFormatting>
  <conditionalFormatting sqref="K61">
    <cfRule type="expression" dxfId="408" priority="587">
      <formula>#REF!="PILAR RET."</formula>
    </cfRule>
  </conditionalFormatting>
  <conditionalFormatting sqref="N63:O63">
    <cfRule type="cellIs" dxfId="407" priority="585" stopIfTrue="1" operator="equal">
      <formula>0</formula>
    </cfRule>
  </conditionalFormatting>
  <conditionalFormatting sqref="G63">
    <cfRule type="cellIs" dxfId="406" priority="584" stopIfTrue="1" operator="equal">
      <formula>0</formula>
    </cfRule>
  </conditionalFormatting>
  <conditionalFormatting sqref="I63">
    <cfRule type="expression" dxfId="405" priority="583">
      <formula>#REF!="PILAR CIRC."</formula>
    </cfRule>
  </conditionalFormatting>
  <conditionalFormatting sqref="J63">
    <cfRule type="expression" dxfId="404" priority="582">
      <formula>#REF!="PILAR RET."</formula>
    </cfRule>
  </conditionalFormatting>
  <conditionalFormatting sqref="H63:I63">
    <cfRule type="expression" dxfId="403" priority="586">
      <formula>#REF!="PILAR CIRC."</formula>
    </cfRule>
  </conditionalFormatting>
  <conditionalFormatting sqref="K63">
    <cfRule type="expression" dxfId="402" priority="579">
      <formula>#REF!="PILAR RET."</formula>
    </cfRule>
  </conditionalFormatting>
  <conditionalFormatting sqref="L63">
    <cfRule type="expression" dxfId="401" priority="580">
      <formula>#REF!="PILAR RET."</formula>
    </cfRule>
  </conditionalFormatting>
  <conditionalFormatting sqref="J68 J75 J81">
    <cfRule type="expression" dxfId="400" priority="576">
      <formula>#REF!="PILAR RET."</formula>
    </cfRule>
  </conditionalFormatting>
  <conditionalFormatting sqref="E71:E72">
    <cfRule type="cellIs" dxfId="399" priority="572" stopIfTrue="1" operator="equal">
      <formula>0</formula>
    </cfRule>
  </conditionalFormatting>
  <conditionalFormatting sqref="H71:H72">
    <cfRule type="expression" dxfId="398" priority="573">
      <formula>#REF!="PILAR CIRC."</formula>
    </cfRule>
  </conditionalFormatting>
  <conditionalFormatting sqref="K71:K72">
    <cfRule type="expression" dxfId="397" priority="574">
      <formula>#REF!="PILAR RET."</formula>
    </cfRule>
  </conditionalFormatting>
  <conditionalFormatting sqref="L71:L72">
    <cfRule type="expression" dxfId="396" priority="569">
      <formula>#REF!="PILAR RET."</formula>
    </cfRule>
  </conditionalFormatting>
  <conditionalFormatting sqref="E75">
    <cfRule type="cellIs" dxfId="395" priority="566" stopIfTrue="1" operator="equal">
      <formula>0</formula>
    </cfRule>
  </conditionalFormatting>
  <conditionalFormatting sqref="G76">
    <cfRule type="cellIs" dxfId="394" priority="563" stopIfTrue="1" operator="equal">
      <formula>0</formula>
    </cfRule>
  </conditionalFormatting>
  <conditionalFormatting sqref="H76">
    <cfRule type="expression" dxfId="393" priority="564">
      <formula>#REF!="PILAR CIRC."</formula>
    </cfRule>
  </conditionalFormatting>
  <conditionalFormatting sqref="K76">
    <cfRule type="expression" dxfId="392" priority="565">
      <formula>#REF!="PILAR RET."</formula>
    </cfRule>
  </conditionalFormatting>
  <conditionalFormatting sqref="L76">
    <cfRule type="expression" dxfId="391" priority="561">
      <formula>#REF!="PILAR RET."</formula>
    </cfRule>
  </conditionalFormatting>
  <conditionalFormatting sqref="E78">
    <cfRule type="cellIs" dxfId="390" priority="556" stopIfTrue="1" operator="equal">
      <formula>0</formula>
    </cfRule>
  </conditionalFormatting>
  <conditionalFormatting sqref="E79">
    <cfRule type="cellIs" dxfId="389" priority="555" stopIfTrue="1" operator="equal">
      <formula>0</formula>
    </cfRule>
  </conditionalFormatting>
  <conditionalFormatting sqref="H80">
    <cfRule type="expression" dxfId="388" priority="553">
      <formula>#REF!="PILAR CIRC."</formula>
    </cfRule>
  </conditionalFormatting>
  <conditionalFormatting sqref="K80">
    <cfRule type="expression" dxfId="387" priority="554">
      <formula>#REF!="PILAR RET."</formula>
    </cfRule>
  </conditionalFormatting>
  <conditionalFormatting sqref="E80">
    <cfRule type="cellIs" dxfId="386" priority="549" stopIfTrue="1" operator="equal">
      <formula>0</formula>
    </cfRule>
  </conditionalFormatting>
  <conditionalFormatting sqref="E81">
    <cfRule type="cellIs" dxfId="385" priority="548" stopIfTrue="1" operator="equal">
      <formula>0</formula>
    </cfRule>
  </conditionalFormatting>
  <conditionalFormatting sqref="G82">
    <cfRule type="cellIs" dxfId="384" priority="545" stopIfTrue="1" operator="equal">
      <formula>0</formula>
    </cfRule>
  </conditionalFormatting>
  <conditionalFormatting sqref="H82">
    <cfRule type="expression" dxfId="383" priority="546">
      <formula>#REF!="PILAR CIRC."</formula>
    </cfRule>
  </conditionalFormatting>
  <conditionalFormatting sqref="E82">
    <cfRule type="cellIs" dxfId="382" priority="540" stopIfTrue="1" operator="equal">
      <formula>0</formula>
    </cfRule>
  </conditionalFormatting>
  <conditionalFormatting sqref="E83">
    <cfRule type="cellIs" dxfId="381" priority="539" stopIfTrue="1" operator="equal">
      <formula>0</formula>
    </cfRule>
  </conditionalFormatting>
  <conditionalFormatting sqref="E84:E87">
    <cfRule type="cellIs" dxfId="380" priority="538" stopIfTrue="1" operator="equal">
      <formula>0</formula>
    </cfRule>
  </conditionalFormatting>
  <conditionalFormatting sqref="K13">
    <cfRule type="expression" dxfId="379" priority="376">
      <formula>#REF!="PILAR RET."</formula>
    </cfRule>
  </conditionalFormatting>
  <conditionalFormatting sqref="L13">
    <cfRule type="expression" dxfId="378" priority="375">
      <formula>#REF!="PILAR RET."</formula>
    </cfRule>
  </conditionalFormatting>
  <conditionalFormatting sqref="G15">
    <cfRule type="cellIs" dxfId="377" priority="372" stopIfTrue="1" operator="equal">
      <formula>0</formula>
    </cfRule>
  </conditionalFormatting>
  <conditionalFormatting sqref="G16:G17">
    <cfRule type="cellIs" dxfId="376" priority="371" stopIfTrue="1" operator="equal">
      <formula>0</formula>
    </cfRule>
  </conditionalFormatting>
  <conditionalFormatting sqref="H15:H17">
    <cfRule type="expression" dxfId="375" priority="373">
      <formula>#REF!="PILAR CIRC."</formula>
    </cfRule>
  </conditionalFormatting>
  <conditionalFormatting sqref="K16">
    <cfRule type="expression" dxfId="374" priority="359">
      <formula>#REF!="PILAR RET."</formula>
    </cfRule>
  </conditionalFormatting>
  <conditionalFormatting sqref="L16">
    <cfRule type="expression" dxfId="373" priority="358">
      <formula>#REF!="PILAR RET."</formula>
    </cfRule>
  </conditionalFormatting>
  <conditionalFormatting sqref="G21">
    <cfRule type="cellIs" dxfId="372" priority="354" stopIfTrue="1" operator="equal">
      <formula>0</formula>
    </cfRule>
  </conditionalFormatting>
  <conditionalFormatting sqref="G20">
    <cfRule type="cellIs" dxfId="371" priority="353" stopIfTrue="1" operator="equal">
      <formula>0</formula>
    </cfRule>
  </conditionalFormatting>
  <conditionalFormatting sqref="H20:H21">
    <cfRule type="expression" dxfId="370" priority="355">
      <formula>#REF!="PILAR CIRC."</formula>
    </cfRule>
  </conditionalFormatting>
  <conditionalFormatting sqref="K21">
    <cfRule type="expression" dxfId="369" priority="356">
      <formula>#REF!="PILAR RET."</formula>
    </cfRule>
  </conditionalFormatting>
  <conditionalFormatting sqref="K20">
    <cfRule type="expression" dxfId="368" priority="352">
      <formula>#REF!="PILAR RET."</formula>
    </cfRule>
  </conditionalFormatting>
  <conditionalFormatting sqref="L20">
    <cfRule type="expression" dxfId="367" priority="351">
      <formula>#REF!="PILAR RET."</formula>
    </cfRule>
  </conditionalFormatting>
  <conditionalFormatting sqref="L21">
    <cfRule type="expression" dxfId="366" priority="350">
      <formula>#REF!="PILAR RET."</formula>
    </cfRule>
  </conditionalFormatting>
  <conditionalFormatting sqref="I19">
    <cfRule type="expression" dxfId="365" priority="330">
      <formula>#REF!="PILAR CIRC."</formula>
    </cfRule>
  </conditionalFormatting>
  <conditionalFormatting sqref="J19">
    <cfRule type="expression" dxfId="364" priority="329">
      <formula>#REF!="PILAR RET."</formula>
    </cfRule>
  </conditionalFormatting>
  <conditionalFormatting sqref="I19">
    <cfRule type="expression" dxfId="363" priority="331">
      <formula>#REF!="PILAR CIRC."</formula>
    </cfRule>
  </conditionalFormatting>
  <conditionalFormatting sqref="G35:G37">
    <cfRule type="cellIs" dxfId="362" priority="320" stopIfTrue="1" operator="equal">
      <formula>0</formula>
    </cfRule>
  </conditionalFormatting>
  <conditionalFormatting sqref="H36:H37">
    <cfRule type="expression" dxfId="361" priority="321">
      <formula>#REF!="PILAR CIRC."</formula>
    </cfRule>
  </conditionalFormatting>
  <conditionalFormatting sqref="K36:K37">
    <cfRule type="expression" dxfId="360" priority="322">
      <formula>#REF!="PILAR RET."</formula>
    </cfRule>
  </conditionalFormatting>
  <conditionalFormatting sqref="L36:L37">
    <cfRule type="expression" dxfId="359" priority="319">
      <formula>#REF!="PILAR RET."</formula>
    </cfRule>
  </conditionalFormatting>
  <conditionalFormatting sqref="H35">
    <cfRule type="expression" dxfId="358" priority="318">
      <formula>#REF!="PILAR CIRC."</formula>
    </cfRule>
  </conditionalFormatting>
  <conditionalFormatting sqref="L35">
    <cfRule type="expression" dxfId="357" priority="314">
      <formula>#REF!="PILAR RET."</formula>
    </cfRule>
  </conditionalFormatting>
  <conditionalFormatting sqref="K35">
    <cfRule type="expression" dxfId="356" priority="313">
      <formula>#REF!="PILAR RET."</formula>
    </cfRule>
  </conditionalFormatting>
  <conditionalFormatting sqref="I36">
    <cfRule type="expression" dxfId="355" priority="309">
      <formula>#REF!="PILAR CIRC."</formula>
    </cfRule>
  </conditionalFormatting>
  <conditionalFormatting sqref="J36">
    <cfRule type="expression" dxfId="354" priority="308">
      <formula>#REF!="PILAR RET."</formula>
    </cfRule>
  </conditionalFormatting>
  <conditionalFormatting sqref="I36">
    <cfRule type="expression" dxfId="353" priority="310">
      <formula>#REF!="PILAR CIRC."</formula>
    </cfRule>
  </conditionalFormatting>
  <conditionalFormatting sqref="K44:K45">
    <cfRule type="expression" dxfId="352" priority="297">
      <formula>#REF!="PILAR RET."</formula>
    </cfRule>
  </conditionalFormatting>
  <conditionalFormatting sqref="L44:L45">
    <cfRule type="expression" dxfId="351" priority="296">
      <formula>#REF!="PILAR RET."</formula>
    </cfRule>
  </conditionalFormatting>
  <conditionalFormatting sqref="I47">
    <cfRule type="expression" dxfId="350" priority="294">
      <formula>#REF!="PILAR CIRC."</formula>
    </cfRule>
  </conditionalFormatting>
  <conditionalFormatting sqref="J47">
    <cfRule type="expression" dxfId="349" priority="293">
      <formula>#REF!="PILAR RET."</formula>
    </cfRule>
  </conditionalFormatting>
  <conditionalFormatting sqref="I47">
    <cfRule type="expression" dxfId="348" priority="295">
      <formula>#REF!="PILAR CIRC."</formula>
    </cfRule>
  </conditionalFormatting>
  <conditionalFormatting sqref="I51">
    <cfRule type="expression" dxfId="347" priority="291">
      <formula>#REF!="PILAR CIRC."</formula>
    </cfRule>
  </conditionalFormatting>
  <conditionalFormatting sqref="J51">
    <cfRule type="expression" dxfId="346" priority="290">
      <formula>#REF!="PILAR RET."</formula>
    </cfRule>
  </conditionalFormatting>
  <conditionalFormatting sqref="I51">
    <cfRule type="expression" dxfId="345" priority="292">
      <formula>#REF!="PILAR CIRC."</formula>
    </cfRule>
  </conditionalFormatting>
  <conditionalFormatting sqref="K53">
    <cfRule type="expression" dxfId="344" priority="286">
      <formula>#REF!="PILAR RET."</formula>
    </cfRule>
  </conditionalFormatting>
  <conditionalFormatting sqref="L53">
    <cfRule type="expression" dxfId="343" priority="285">
      <formula>#REF!="PILAR RET."</formula>
    </cfRule>
  </conditionalFormatting>
  <conditionalFormatting sqref="I66">
    <cfRule type="expression" dxfId="342" priority="278">
      <formula>#REF!="PILAR CIRC."</formula>
    </cfRule>
  </conditionalFormatting>
  <conditionalFormatting sqref="J66">
    <cfRule type="expression" dxfId="341" priority="277">
      <formula>#REF!="PILAR RET."</formula>
    </cfRule>
  </conditionalFormatting>
  <conditionalFormatting sqref="I66">
    <cfRule type="expression" dxfId="340" priority="279">
      <formula>#REF!="PILAR CIRC."</formula>
    </cfRule>
  </conditionalFormatting>
  <conditionalFormatting sqref="K66">
    <cfRule type="expression" dxfId="339" priority="280">
      <formula>#REF!="PILAR RET."</formula>
    </cfRule>
  </conditionalFormatting>
  <conditionalFormatting sqref="L66">
    <cfRule type="expression" dxfId="338" priority="276">
      <formula>#REF!="PILAR RET."</formula>
    </cfRule>
  </conditionalFormatting>
  <conditionalFormatting sqref="I67">
    <cfRule type="expression" dxfId="337" priority="273">
      <formula>#REF!="PILAR CIRC."</formula>
    </cfRule>
  </conditionalFormatting>
  <conditionalFormatting sqref="J67">
    <cfRule type="expression" dxfId="336" priority="272">
      <formula>#REF!="PILAR RET."</formula>
    </cfRule>
  </conditionalFormatting>
  <conditionalFormatting sqref="I67">
    <cfRule type="expression" dxfId="335" priority="274">
      <formula>#REF!="PILAR CIRC."</formula>
    </cfRule>
  </conditionalFormatting>
  <conditionalFormatting sqref="K67">
    <cfRule type="expression" dxfId="334" priority="275">
      <formula>#REF!="PILAR RET."</formula>
    </cfRule>
  </conditionalFormatting>
  <conditionalFormatting sqref="D73:D74">
    <cfRule type="cellIs" dxfId="333" priority="267" stopIfTrue="1" operator="equal">
      <formula>0</formula>
    </cfRule>
  </conditionalFormatting>
  <conditionalFormatting sqref="H73">
    <cfRule type="expression" dxfId="332" priority="266">
      <formula>#REF!="PILAR CIRC."</formula>
    </cfRule>
  </conditionalFormatting>
  <conditionalFormatting sqref="I73">
    <cfRule type="expression" dxfId="331" priority="263">
      <formula>#REF!="PILAR CIRC."</formula>
    </cfRule>
  </conditionalFormatting>
  <conditionalFormatting sqref="I73">
    <cfRule type="expression" dxfId="330" priority="264">
      <formula>#REF!="PILAR CIRC."</formula>
    </cfRule>
  </conditionalFormatting>
  <conditionalFormatting sqref="J73">
    <cfRule type="expression" dxfId="329" priority="262">
      <formula>#REF!="PILAR RET."</formula>
    </cfRule>
  </conditionalFormatting>
  <conditionalFormatting sqref="D76:D80">
    <cfRule type="cellIs" dxfId="328" priority="258" stopIfTrue="1" operator="equal">
      <formula>0</formula>
    </cfRule>
  </conditionalFormatting>
  <conditionalFormatting sqref="I76:I80">
    <cfRule type="expression" dxfId="327" priority="256">
      <formula>#REF!="PILAR CIRC."</formula>
    </cfRule>
  </conditionalFormatting>
  <conditionalFormatting sqref="I76:I80">
    <cfRule type="expression" dxfId="326" priority="257">
      <formula>#REF!="PILAR CIRC."</formula>
    </cfRule>
  </conditionalFormatting>
  <conditionalFormatting sqref="J76:J80">
    <cfRule type="expression" dxfId="325" priority="255">
      <formula>#REF!="PILAR RET."</formula>
    </cfRule>
  </conditionalFormatting>
  <conditionalFormatting sqref="D83:D87">
    <cfRule type="cellIs" dxfId="324" priority="254" stopIfTrue="1" operator="equal">
      <formula>0</formula>
    </cfRule>
  </conditionalFormatting>
  <conditionalFormatting sqref="I83 I87">
    <cfRule type="expression" dxfId="323" priority="252">
      <formula>#REF!="PILAR CIRC."</formula>
    </cfRule>
  </conditionalFormatting>
  <conditionalFormatting sqref="I83 I87">
    <cfRule type="expression" dxfId="322" priority="253">
      <formula>#REF!="PILAR CIRC."</formula>
    </cfRule>
  </conditionalFormatting>
  <conditionalFormatting sqref="J83 J87">
    <cfRule type="expression" dxfId="321" priority="251">
      <formula>#REF!="PILAR RET."</formula>
    </cfRule>
  </conditionalFormatting>
  <conditionalFormatting sqref="H83">
    <cfRule type="expression" dxfId="320" priority="250">
      <formula>#REF!="PILAR CIRC."</formula>
    </cfRule>
  </conditionalFormatting>
  <conditionalFormatting sqref="K83">
    <cfRule type="expression" dxfId="319" priority="249">
      <formula>#REF!="PILAR RET."</formula>
    </cfRule>
  </conditionalFormatting>
  <conditionalFormatting sqref="L83">
    <cfRule type="expression" dxfId="318" priority="248">
      <formula>#REF!="PILAR RET."</formula>
    </cfRule>
  </conditionalFormatting>
  <conditionalFormatting sqref="E13:E18 D19:E55 D60:E68 D56:D59 E69">
    <cfRule type="cellIs" dxfId="317" priority="125" stopIfTrue="1" operator="equal">
      <formula>0</formula>
    </cfRule>
  </conditionalFormatting>
  <conditionalFormatting sqref="B13:C69">
    <cfRule type="cellIs" dxfId="316" priority="124" stopIfTrue="1" operator="equal">
      <formula>0</formula>
    </cfRule>
  </conditionalFormatting>
  <conditionalFormatting sqref="B13:C69">
    <cfRule type="cellIs" dxfId="315" priority="123" stopIfTrue="1" operator="equal">
      <formula>0</formula>
    </cfRule>
  </conditionalFormatting>
  <conditionalFormatting sqref="F13:F55 F60:F69">
    <cfRule type="cellIs" dxfId="314" priority="122" stopIfTrue="1" operator="equal">
      <formula>0</formula>
    </cfRule>
  </conditionalFormatting>
  <conditionalFormatting sqref="F13:F55 F60:F69">
    <cfRule type="cellIs" dxfId="313" priority="121" stopIfTrue="1" operator="equal">
      <formula>0</formula>
    </cfRule>
  </conditionalFormatting>
  <conditionalFormatting sqref="D13:D18">
    <cfRule type="cellIs" dxfId="312" priority="120" stopIfTrue="1" operator="equal">
      <formula>0</formula>
    </cfRule>
  </conditionalFormatting>
  <conditionalFormatting sqref="I13:I18">
    <cfRule type="expression" dxfId="311" priority="118">
      <formula>#REF!="PILAR CIRC."</formula>
    </cfRule>
  </conditionalFormatting>
  <conditionalFormatting sqref="J13:J18">
    <cfRule type="expression" dxfId="310" priority="117">
      <formula>#REF!="PILAR RET."</formula>
    </cfRule>
  </conditionalFormatting>
  <conditionalFormatting sqref="I13:I18">
    <cfRule type="expression" dxfId="309" priority="119">
      <formula>#REF!="PILAR CIRC."</formula>
    </cfRule>
  </conditionalFormatting>
  <conditionalFormatting sqref="K14">
    <cfRule type="expression" dxfId="308" priority="116">
      <formula>#REF!="PILAR RET."</formula>
    </cfRule>
  </conditionalFormatting>
  <conditionalFormatting sqref="L14">
    <cfRule type="expression" dxfId="307" priority="115">
      <formula>#REF!="PILAR RET."</formula>
    </cfRule>
  </conditionalFormatting>
  <conditionalFormatting sqref="K15">
    <cfRule type="expression" dxfId="306" priority="114">
      <formula>#REF!="PILAR RET."</formula>
    </cfRule>
  </conditionalFormatting>
  <conditionalFormatting sqref="L15">
    <cfRule type="expression" dxfId="305" priority="113">
      <formula>#REF!="PILAR RET."</formula>
    </cfRule>
  </conditionalFormatting>
  <conditionalFormatting sqref="K17">
    <cfRule type="expression" dxfId="304" priority="112">
      <formula>#REF!="PILAR RET."</formula>
    </cfRule>
  </conditionalFormatting>
  <conditionalFormatting sqref="L17">
    <cfRule type="expression" dxfId="303" priority="111">
      <formula>#REF!="PILAR RET."</formula>
    </cfRule>
  </conditionalFormatting>
  <conditionalFormatting sqref="K18">
    <cfRule type="expression" dxfId="302" priority="110">
      <formula>#REF!="PILAR RET."</formula>
    </cfRule>
  </conditionalFormatting>
  <conditionalFormatting sqref="L18">
    <cfRule type="expression" dxfId="301" priority="109">
      <formula>#REF!="PILAR RET."</formula>
    </cfRule>
  </conditionalFormatting>
  <conditionalFormatting sqref="I20:I35">
    <cfRule type="expression" dxfId="300" priority="107">
      <formula>#REF!="PILAR CIRC."</formula>
    </cfRule>
  </conditionalFormatting>
  <conditionalFormatting sqref="J20:J35">
    <cfRule type="expression" dxfId="299" priority="106">
      <formula>#REF!="PILAR RET."</formula>
    </cfRule>
  </conditionalFormatting>
  <conditionalFormatting sqref="I20:I35">
    <cfRule type="expression" dxfId="298" priority="108">
      <formula>#REF!="PILAR CIRC."</formula>
    </cfRule>
  </conditionalFormatting>
  <conditionalFormatting sqref="K22">
    <cfRule type="expression" dxfId="297" priority="105">
      <formula>#REF!="PILAR RET."</formula>
    </cfRule>
  </conditionalFormatting>
  <conditionalFormatting sqref="L22">
    <cfRule type="expression" dxfId="296" priority="104">
      <formula>#REF!="PILAR RET."</formula>
    </cfRule>
  </conditionalFormatting>
  <conditionalFormatting sqref="K24">
    <cfRule type="expression" dxfId="295" priority="103">
      <formula>#REF!="PILAR RET."</formula>
    </cfRule>
  </conditionalFormatting>
  <conditionalFormatting sqref="L24">
    <cfRule type="expression" dxfId="294" priority="102">
      <formula>#REF!="PILAR RET."</formula>
    </cfRule>
  </conditionalFormatting>
  <conditionalFormatting sqref="K25">
    <cfRule type="expression" dxfId="293" priority="101">
      <formula>#REF!="PILAR RET."</formula>
    </cfRule>
  </conditionalFormatting>
  <conditionalFormatting sqref="L25">
    <cfRule type="expression" dxfId="292" priority="100">
      <formula>#REF!="PILAR RET."</formula>
    </cfRule>
  </conditionalFormatting>
  <conditionalFormatting sqref="L26">
    <cfRule type="expression" dxfId="291" priority="99">
      <formula>#REF!="PILAR RET."</formula>
    </cfRule>
  </conditionalFormatting>
  <conditionalFormatting sqref="K27">
    <cfRule type="expression" dxfId="290" priority="98">
      <formula>#REF!="PILAR RET."</formula>
    </cfRule>
  </conditionalFormatting>
  <conditionalFormatting sqref="L27">
    <cfRule type="expression" dxfId="289" priority="97">
      <formula>#REF!="PILAR RET."</formula>
    </cfRule>
  </conditionalFormatting>
  <conditionalFormatting sqref="K28">
    <cfRule type="expression" dxfId="288" priority="96">
      <formula>#REF!="PILAR RET."</formula>
    </cfRule>
  </conditionalFormatting>
  <conditionalFormatting sqref="L28">
    <cfRule type="expression" dxfId="287" priority="95">
      <formula>#REF!="PILAR RET."</formula>
    </cfRule>
  </conditionalFormatting>
  <conditionalFormatting sqref="K30">
    <cfRule type="expression" dxfId="286" priority="94">
      <formula>#REF!="PILAR RET."</formula>
    </cfRule>
  </conditionalFormatting>
  <conditionalFormatting sqref="L30">
    <cfRule type="expression" dxfId="285" priority="93">
      <formula>#REF!="PILAR RET."</formula>
    </cfRule>
  </conditionalFormatting>
  <conditionalFormatting sqref="K31">
    <cfRule type="expression" dxfId="284" priority="92">
      <formula>#REF!="PILAR RET."</formula>
    </cfRule>
  </conditionalFormatting>
  <conditionalFormatting sqref="L31">
    <cfRule type="expression" dxfId="283" priority="91">
      <formula>#REF!="PILAR RET."</formula>
    </cfRule>
  </conditionalFormatting>
  <conditionalFormatting sqref="L32">
    <cfRule type="expression" dxfId="282" priority="90">
      <formula>#REF!="PILAR RET."</formula>
    </cfRule>
  </conditionalFormatting>
  <conditionalFormatting sqref="K33">
    <cfRule type="expression" dxfId="281" priority="89">
      <formula>#REF!="PILAR RET."</formula>
    </cfRule>
  </conditionalFormatting>
  <conditionalFormatting sqref="L33">
    <cfRule type="expression" dxfId="280" priority="88">
      <formula>#REF!="PILAR RET."</formula>
    </cfRule>
  </conditionalFormatting>
  <conditionalFormatting sqref="K33">
    <cfRule type="expression" dxfId="279" priority="87">
      <formula>#REF!="PILAR RET."</formula>
    </cfRule>
  </conditionalFormatting>
  <conditionalFormatting sqref="H31">
    <cfRule type="expression" dxfId="278" priority="86">
      <formula>#REF!="PILAR CIRC."</formula>
    </cfRule>
  </conditionalFormatting>
  <conditionalFormatting sqref="H32">
    <cfRule type="expression" dxfId="277" priority="85">
      <formula>#REF!="PILAR CIRC."</formula>
    </cfRule>
  </conditionalFormatting>
  <conditionalFormatting sqref="H35">
    <cfRule type="expression" dxfId="276" priority="83">
      <formula>#REF!="PILAR CIRC."</formula>
    </cfRule>
  </conditionalFormatting>
  <conditionalFormatting sqref="K35">
    <cfRule type="expression" dxfId="275" priority="84">
      <formula>#REF!="PILAR RET."</formula>
    </cfRule>
  </conditionalFormatting>
  <conditionalFormatting sqref="L35">
    <cfRule type="expression" dxfId="274" priority="82">
      <formula>#REF!="PILAR RET."</formula>
    </cfRule>
  </conditionalFormatting>
  <conditionalFormatting sqref="K31">
    <cfRule type="expression" dxfId="273" priority="81">
      <formula>#REF!="PILAR RET."</formula>
    </cfRule>
  </conditionalFormatting>
  <conditionalFormatting sqref="L31">
    <cfRule type="expression" dxfId="272" priority="80">
      <formula>#REF!="PILAR RET."</formula>
    </cfRule>
  </conditionalFormatting>
  <conditionalFormatting sqref="K32">
    <cfRule type="expression" dxfId="271" priority="79">
      <formula>#REF!="PILAR RET."</formula>
    </cfRule>
  </conditionalFormatting>
  <conditionalFormatting sqref="L32">
    <cfRule type="expression" dxfId="270" priority="78">
      <formula>#REF!="PILAR RET."</formula>
    </cfRule>
  </conditionalFormatting>
  <conditionalFormatting sqref="L33">
    <cfRule type="expression" dxfId="269" priority="77">
      <formula>#REF!="PILAR RET."</formula>
    </cfRule>
  </conditionalFormatting>
  <conditionalFormatting sqref="K34">
    <cfRule type="expression" dxfId="268" priority="76">
      <formula>#REF!="PILAR RET."</formula>
    </cfRule>
  </conditionalFormatting>
  <conditionalFormatting sqref="L34">
    <cfRule type="expression" dxfId="267" priority="75">
      <formula>#REF!="PILAR RET."</formula>
    </cfRule>
  </conditionalFormatting>
  <conditionalFormatting sqref="I37:I46">
    <cfRule type="expression" dxfId="266" priority="73">
      <formula>#REF!="PILAR CIRC."</formula>
    </cfRule>
  </conditionalFormatting>
  <conditionalFormatting sqref="J37:J46">
    <cfRule type="expression" dxfId="265" priority="72">
      <formula>#REF!="PILAR RET."</formula>
    </cfRule>
  </conditionalFormatting>
  <conditionalFormatting sqref="I37:I46">
    <cfRule type="expression" dxfId="264" priority="74">
      <formula>#REF!="PILAR CIRC."</formula>
    </cfRule>
  </conditionalFormatting>
  <conditionalFormatting sqref="I48:I50">
    <cfRule type="expression" dxfId="263" priority="70">
      <formula>#REF!="PILAR CIRC."</formula>
    </cfRule>
  </conditionalFormatting>
  <conditionalFormatting sqref="J48:J50">
    <cfRule type="expression" dxfId="262" priority="69">
      <formula>#REF!="PILAR RET."</formula>
    </cfRule>
  </conditionalFormatting>
  <conditionalFormatting sqref="I48:I50">
    <cfRule type="expression" dxfId="261" priority="71">
      <formula>#REF!="PILAR CIRC."</formula>
    </cfRule>
  </conditionalFormatting>
  <conditionalFormatting sqref="I52:I53">
    <cfRule type="expression" dxfId="260" priority="67">
      <formula>#REF!="PILAR CIRC."</formula>
    </cfRule>
  </conditionalFormatting>
  <conditionalFormatting sqref="J52:J53">
    <cfRule type="expression" dxfId="259" priority="66">
      <formula>#REF!="PILAR RET."</formula>
    </cfRule>
  </conditionalFormatting>
  <conditionalFormatting sqref="I52:I53">
    <cfRule type="expression" dxfId="258" priority="68">
      <formula>#REF!="PILAR CIRC."</formula>
    </cfRule>
  </conditionalFormatting>
  <conditionalFormatting sqref="I55">
    <cfRule type="expression" dxfId="257" priority="64">
      <formula>#REF!="PILAR CIRC."</formula>
    </cfRule>
  </conditionalFormatting>
  <conditionalFormatting sqref="J55">
    <cfRule type="expression" dxfId="256" priority="63">
      <formula>#REF!="PILAR RET."</formula>
    </cfRule>
  </conditionalFormatting>
  <conditionalFormatting sqref="I55">
    <cfRule type="expression" dxfId="255" priority="65">
      <formula>#REF!="PILAR CIRC."</formula>
    </cfRule>
  </conditionalFormatting>
  <conditionalFormatting sqref="K55">
    <cfRule type="expression" dxfId="254" priority="62">
      <formula>#REF!="PILAR RET."</formula>
    </cfRule>
  </conditionalFormatting>
  <conditionalFormatting sqref="L55">
    <cfRule type="expression" dxfId="253" priority="61">
      <formula>#REF!="PILAR RET."</formula>
    </cfRule>
  </conditionalFormatting>
  <conditionalFormatting sqref="G56:G57">
    <cfRule type="cellIs" dxfId="252" priority="58" stopIfTrue="1" operator="equal">
      <formula>0</formula>
    </cfRule>
  </conditionalFormatting>
  <conditionalFormatting sqref="I56">
    <cfRule type="expression" dxfId="251" priority="57">
      <formula>#REF!="PILAR CIRC."</formula>
    </cfRule>
  </conditionalFormatting>
  <conditionalFormatting sqref="J56">
    <cfRule type="expression" dxfId="250" priority="56">
      <formula>#REF!="PILAR RET."</formula>
    </cfRule>
  </conditionalFormatting>
  <conditionalFormatting sqref="H56:I56 H57">
    <cfRule type="expression" dxfId="249" priority="59">
      <formula>#REF!="PILAR CIRC."</formula>
    </cfRule>
  </conditionalFormatting>
  <conditionalFormatting sqref="K56">
    <cfRule type="expression" dxfId="248" priority="60">
      <formula>#REF!="PILAR RET."</formula>
    </cfRule>
  </conditionalFormatting>
  <conditionalFormatting sqref="L56">
    <cfRule type="expression" dxfId="247" priority="55">
      <formula>#REF!="PILAR RET."</formula>
    </cfRule>
  </conditionalFormatting>
  <conditionalFormatting sqref="E56:E57">
    <cfRule type="cellIs" dxfId="246" priority="54" stopIfTrue="1" operator="equal">
      <formula>0</formula>
    </cfRule>
  </conditionalFormatting>
  <conditionalFormatting sqref="F56:F57">
    <cfRule type="cellIs" dxfId="245" priority="53" stopIfTrue="1" operator="equal">
      <formula>0</formula>
    </cfRule>
  </conditionalFormatting>
  <conditionalFormatting sqref="F56:F57">
    <cfRule type="cellIs" dxfId="244" priority="52" stopIfTrue="1" operator="equal">
      <formula>0</formula>
    </cfRule>
  </conditionalFormatting>
  <conditionalFormatting sqref="I57">
    <cfRule type="expression" dxfId="243" priority="50">
      <formula>#REF!="PILAR CIRC."</formula>
    </cfRule>
  </conditionalFormatting>
  <conditionalFormatting sqref="J57">
    <cfRule type="expression" dxfId="242" priority="49">
      <formula>#REF!="PILAR RET."</formula>
    </cfRule>
  </conditionalFormatting>
  <conditionalFormatting sqref="I57">
    <cfRule type="expression" dxfId="241" priority="51">
      <formula>#REF!="PILAR CIRC."</formula>
    </cfRule>
  </conditionalFormatting>
  <conditionalFormatting sqref="K57">
    <cfRule type="expression" dxfId="240" priority="48">
      <formula>#REF!="PILAR RET."</formula>
    </cfRule>
  </conditionalFormatting>
  <conditionalFormatting sqref="L57">
    <cfRule type="expression" dxfId="239" priority="47">
      <formula>#REF!="PILAR RET."</formula>
    </cfRule>
  </conditionalFormatting>
  <conditionalFormatting sqref="G58:G59">
    <cfRule type="cellIs" dxfId="238" priority="44" stopIfTrue="1" operator="equal">
      <formula>0</formula>
    </cfRule>
  </conditionalFormatting>
  <conditionalFormatting sqref="I58">
    <cfRule type="expression" dxfId="237" priority="43">
      <formula>#REF!="PILAR CIRC."</formula>
    </cfRule>
  </conditionalFormatting>
  <conditionalFormatting sqref="J58">
    <cfRule type="expression" dxfId="236" priority="42">
      <formula>#REF!="PILAR RET."</formula>
    </cfRule>
  </conditionalFormatting>
  <conditionalFormatting sqref="H58:I58 H59">
    <cfRule type="expression" dxfId="235" priority="45">
      <formula>#REF!="PILAR CIRC."</formula>
    </cfRule>
  </conditionalFormatting>
  <conditionalFormatting sqref="K58">
    <cfRule type="expression" dxfId="234" priority="46">
      <formula>#REF!="PILAR RET."</formula>
    </cfRule>
  </conditionalFormatting>
  <conditionalFormatting sqref="L58">
    <cfRule type="expression" dxfId="233" priority="41">
      <formula>#REF!="PILAR RET."</formula>
    </cfRule>
  </conditionalFormatting>
  <conditionalFormatting sqref="E58:E59">
    <cfRule type="cellIs" dxfId="232" priority="40" stopIfTrue="1" operator="equal">
      <formula>0</formula>
    </cfRule>
  </conditionalFormatting>
  <conditionalFormatting sqref="F58:F59">
    <cfRule type="cellIs" dxfId="231" priority="39" stopIfTrue="1" operator="equal">
      <formula>0</formula>
    </cfRule>
  </conditionalFormatting>
  <conditionalFormatting sqref="F58:F59">
    <cfRule type="cellIs" dxfId="230" priority="38" stopIfTrue="1" operator="equal">
      <formula>0</formula>
    </cfRule>
  </conditionalFormatting>
  <conditionalFormatting sqref="I59">
    <cfRule type="expression" dxfId="229" priority="36">
      <formula>#REF!="PILAR CIRC."</formula>
    </cfRule>
  </conditionalFormatting>
  <conditionalFormatting sqref="J59">
    <cfRule type="expression" dxfId="228" priority="35">
      <formula>#REF!="PILAR RET."</formula>
    </cfRule>
  </conditionalFormatting>
  <conditionalFormatting sqref="I59">
    <cfRule type="expression" dxfId="227" priority="37">
      <formula>#REF!="PILAR CIRC."</formula>
    </cfRule>
  </conditionalFormatting>
  <conditionalFormatting sqref="K59">
    <cfRule type="expression" dxfId="226" priority="34">
      <formula>#REF!="PILAR RET."</formula>
    </cfRule>
  </conditionalFormatting>
  <conditionalFormatting sqref="L59">
    <cfRule type="expression" dxfId="225" priority="33">
      <formula>#REF!="PILAR RET."</formula>
    </cfRule>
  </conditionalFormatting>
  <conditionalFormatting sqref="I61">
    <cfRule type="expression" dxfId="224" priority="31">
      <formula>#REF!="PILAR CIRC."</formula>
    </cfRule>
  </conditionalFormatting>
  <conditionalFormatting sqref="J61">
    <cfRule type="expression" dxfId="223" priority="30">
      <formula>#REF!="PILAR RET."</formula>
    </cfRule>
  </conditionalFormatting>
  <conditionalFormatting sqref="I61">
    <cfRule type="expression" dxfId="222" priority="32">
      <formula>#REF!="PILAR CIRC."</formula>
    </cfRule>
  </conditionalFormatting>
  <conditionalFormatting sqref="L67">
    <cfRule type="expression" dxfId="221" priority="29">
      <formula>#REF!="PILAR RET."</formula>
    </cfRule>
  </conditionalFormatting>
  <conditionalFormatting sqref="B70:C87">
    <cfRule type="cellIs" dxfId="220" priority="28" stopIfTrue="1" operator="equal">
      <formula>0</formula>
    </cfRule>
  </conditionalFormatting>
  <conditionalFormatting sqref="B70:C87">
    <cfRule type="cellIs" dxfId="219" priority="27" stopIfTrue="1" operator="equal">
      <formula>0</formula>
    </cfRule>
  </conditionalFormatting>
  <conditionalFormatting sqref="F70:F73 F75:F87">
    <cfRule type="cellIs" dxfId="218" priority="26" stopIfTrue="1" operator="equal">
      <formula>0</formula>
    </cfRule>
  </conditionalFormatting>
  <conditionalFormatting sqref="F70:F73 F75:F87">
    <cfRule type="cellIs" dxfId="217" priority="25" stopIfTrue="1" operator="equal">
      <formula>0</formula>
    </cfRule>
  </conditionalFormatting>
  <conditionalFormatting sqref="D69:D72">
    <cfRule type="cellIs" dxfId="216" priority="24" stopIfTrue="1" operator="equal">
      <formula>0</formula>
    </cfRule>
  </conditionalFormatting>
  <conditionalFormatting sqref="I69:I72">
    <cfRule type="expression" dxfId="215" priority="22">
      <formula>#REF!="PILAR CIRC."</formula>
    </cfRule>
  </conditionalFormatting>
  <conditionalFormatting sqref="I69:I72">
    <cfRule type="expression" dxfId="214" priority="23">
      <formula>#REF!="PILAR CIRC."</formula>
    </cfRule>
  </conditionalFormatting>
  <conditionalFormatting sqref="J69:J72">
    <cfRule type="expression" dxfId="213" priority="21">
      <formula>#REF!="PILAR RET."</formula>
    </cfRule>
  </conditionalFormatting>
  <conditionalFormatting sqref="G74">
    <cfRule type="cellIs" dxfId="212" priority="18" stopIfTrue="1" operator="equal">
      <formula>0</formula>
    </cfRule>
  </conditionalFormatting>
  <conditionalFormatting sqref="E74">
    <cfRule type="cellIs" dxfId="211" priority="19" stopIfTrue="1" operator="equal">
      <formula>0</formula>
    </cfRule>
  </conditionalFormatting>
  <conditionalFormatting sqref="K74">
    <cfRule type="expression" dxfId="210" priority="20">
      <formula>#REF!="PILAR RET."</formula>
    </cfRule>
  </conditionalFormatting>
  <conditionalFormatting sqref="L74">
    <cfRule type="expression" dxfId="209" priority="17">
      <formula>#REF!="PILAR RET."</formula>
    </cfRule>
  </conditionalFormatting>
  <conditionalFormatting sqref="H74">
    <cfRule type="expression" dxfId="208" priority="16">
      <formula>#REF!="PILAR CIRC."</formula>
    </cfRule>
  </conditionalFormatting>
  <conditionalFormatting sqref="I74">
    <cfRule type="expression" dxfId="207" priority="14">
      <formula>#REF!="PILAR CIRC."</formula>
    </cfRule>
  </conditionalFormatting>
  <conditionalFormatting sqref="I74">
    <cfRule type="expression" dxfId="206" priority="15">
      <formula>#REF!="PILAR CIRC."</formula>
    </cfRule>
  </conditionalFormatting>
  <conditionalFormatting sqref="J74">
    <cfRule type="expression" dxfId="205" priority="13">
      <formula>#REF!="PILAR RET."</formula>
    </cfRule>
  </conditionalFormatting>
  <conditionalFormatting sqref="F74">
    <cfRule type="cellIs" dxfId="204" priority="12" stopIfTrue="1" operator="equal">
      <formula>0</formula>
    </cfRule>
  </conditionalFormatting>
  <conditionalFormatting sqref="F74">
    <cfRule type="cellIs" dxfId="203" priority="11" stopIfTrue="1" operator="equal">
      <formula>0</formula>
    </cfRule>
  </conditionalFormatting>
  <conditionalFormatting sqref="L75">
    <cfRule type="expression" dxfId="202" priority="10">
      <formula>#REF!="PILAR RET."</formula>
    </cfRule>
  </conditionalFormatting>
  <conditionalFormatting sqref="D82">
    <cfRule type="cellIs" dxfId="201" priority="9" stopIfTrue="1" operator="equal">
      <formula>0</formula>
    </cfRule>
  </conditionalFormatting>
  <conditionalFormatting sqref="I82">
    <cfRule type="expression" dxfId="200" priority="7">
      <formula>#REF!="PILAR CIRC."</formula>
    </cfRule>
  </conditionalFormatting>
  <conditionalFormatting sqref="I82">
    <cfRule type="expression" dxfId="199" priority="8">
      <formula>#REF!="PILAR CIRC."</formula>
    </cfRule>
  </conditionalFormatting>
  <conditionalFormatting sqref="J82">
    <cfRule type="expression" dxfId="198" priority="6">
      <formula>#REF!="PILAR RET."</formula>
    </cfRule>
  </conditionalFormatting>
  <conditionalFormatting sqref="K82">
    <cfRule type="expression" dxfId="197" priority="5">
      <formula>#REF!="PILAR RET."</formula>
    </cfRule>
  </conditionalFormatting>
  <conditionalFormatting sqref="L82">
    <cfRule type="expression" dxfId="196" priority="4">
      <formula>#REF!="PILAR RET."</formula>
    </cfRule>
  </conditionalFormatting>
  <conditionalFormatting sqref="I84:I86">
    <cfRule type="expression" dxfId="195" priority="2">
      <formula>#REF!="PILAR CIRC."</formula>
    </cfRule>
  </conditionalFormatting>
  <conditionalFormatting sqref="I84:I86">
    <cfRule type="expression" dxfId="194" priority="3">
      <formula>#REF!="PILAR CIRC."</formula>
    </cfRule>
  </conditionalFormatting>
  <conditionalFormatting sqref="J84:J86">
    <cfRule type="expression" dxfId="193" priority="1">
      <formula>#REF!="PILAR RET."</formula>
    </cfRule>
  </conditionalFormatting>
  <printOptions horizontalCentered="1"/>
  <pageMargins left="0.19685039370078741" right="0.19685039370078741" top="0.59055118110236227" bottom="0.59055118110236227" header="0.31496062992125984" footer="0.39370078740157483"/>
  <pageSetup paperSize="9" scale="77" orientation="portrait" horizontalDpi="4294967294" verticalDpi="300" r:id="rId1"/>
  <headerFooter alignWithMargins="0">
    <oddFooter>&amp;C&amp;"Calibri,Regular"&amp;8Página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AF236"/>
  <sheetViews>
    <sheetView showGridLines="0" view="pageBreakPreview" zoomScaleNormal="130" zoomScaleSheetLayoutView="100" workbookViewId="0">
      <pane xSplit="14" ySplit="13" topLeftCell="O14" activePane="bottomRight" state="frozen"/>
      <selection activeCell="C27" sqref="C27:H27"/>
      <selection pane="topRight" activeCell="C27" sqref="C27:H27"/>
      <selection pane="bottomLeft" activeCell="C27" sqref="C27:H27"/>
      <selection pane="bottomRight" activeCell="R19" sqref="R19"/>
    </sheetView>
  </sheetViews>
  <sheetFormatPr defaultColWidth="9.140625" defaultRowHeight="15" customHeight="1" x14ac:dyDescent="0.2"/>
  <cols>
    <col min="1" max="1" width="1.5703125" style="117" customWidth="1"/>
    <col min="2" max="2" width="7.7109375" style="128" customWidth="1"/>
    <col min="3" max="3" width="11.5703125" style="128" customWidth="1"/>
    <col min="4" max="4" width="9.28515625" style="117" customWidth="1"/>
    <col min="5" max="5" width="7.140625" style="117" customWidth="1"/>
    <col min="6" max="6" width="0.7109375" style="117" customWidth="1"/>
    <col min="7" max="7" width="10.7109375" style="117" customWidth="1"/>
    <col min="8" max="8" width="0.5703125" style="117" customWidth="1"/>
    <col min="9" max="13" width="7.5703125" style="117" customWidth="1"/>
    <col min="14" max="14" width="0.5703125" style="127" customWidth="1"/>
    <col min="15" max="15" width="8.85546875" style="127" customWidth="1"/>
    <col min="16" max="16" width="4.140625" style="127" customWidth="1"/>
    <col min="17" max="17" width="4.28515625" style="127" customWidth="1"/>
    <col min="18" max="18" width="7.85546875" style="127" customWidth="1"/>
    <col min="19" max="19" width="4.140625" style="127" customWidth="1"/>
    <col min="20" max="20" width="4.28515625" style="127" customWidth="1"/>
    <col min="21" max="21" width="9.140625" style="127" customWidth="1"/>
    <col min="22" max="26" width="7.85546875" style="127" customWidth="1"/>
    <col min="27" max="27" width="9.140625" style="117"/>
    <col min="28" max="28" width="9.140625" style="117" hidden="1" customWidth="1"/>
    <col min="29" max="16384" width="9.140625" style="117"/>
  </cols>
  <sheetData>
    <row r="1" spans="2:32" s="109" customFormat="1" ht="4.5" customHeight="1" thickBot="1" x14ac:dyDescent="0.25"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  <c r="R1" s="452"/>
      <c r="S1" s="452"/>
      <c r="T1" s="452"/>
      <c r="U1" s="452"/>
      <c r="V1" s="188"/>
      <c r="W1" s="188"/>
      <c r="X1" s="188"/>
      <c r="Y1" s="188"/>
      <c r="Z1" s="108"/>
      <c r="AA1" s="108"/>
    </row>
    <row r="2" spans="2:32" s="109" customFormat="1" ht="12" customHeight="1" x14ac:dyDescent="0.2">
      <c r="B2" s="453" t="s">
        <v>167</v>
      </c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4"/>
      <c r="T2" s="454"/>
      <c r="U2" s="454"/>
      <c r="V2" s="454"/>
      <c r="W2" s="454"/>
      <c r="X2" s="455"/>
      <c r="Y2" s="434"/>
      <c r="Z2" s="435"/>
      <c r="AB2" s="76" t="s">
        <v>107</v>
      </c>
      <c r="AC2" s="108"/>
      <c r="AD2" s="108"/>
      <c r="AE2" s="108"/>
      <c r="AF2" s="108"/>
    </row>
    <row r="3" spans="2:32" s="109" customFormat="1" ht="25.5" customHeight="1" x14ac:dyDescent="0.2">
      <c r="B3" s="456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7"/>
      <c r="R3" s="457"/>
      <c r="S3" s="457"/>
      <c r="T3" s="457"/>
      <c r="U3" s="457"/>
      <c r="V3" s="457"/>
      <c r="W3" s="457"/>
      <c r="X3" s="458"/>
      <c r="Y3" s="436"/>
      <c r="Z3" s="437"/>
      <c r="AB3" s="76" t="s">
        <v>169</v>
      </c>
      <c r="AC3" s="108"/>
      <c r="AD3" s="108"/>
      <c r="AE3" s="108"/>
      <c r="AF3" s="108"/>
    </row>
    <row r="4" spans="2:32" s="109" customFormat="1" ht="20.25" customHeight="1" thickBot="1" x14ac:dyDescent="0.25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0"/>
      <c r="O4" s="460"/>
      <c r="P4" s="460"/>
      <c r="Q4" s="460"/>
      <c r="R4" s="460"/>
      <c r="S4" s="460"/>
      <c r="T4" s="460"/>
      <c r="U4" s="460"/>
      <c r="V4" s="460"/>
      <c r="W4" s="460"/>
      <c r="X4" s="461"/>
      <c r="Y4" s="438"/>
      <c r="Z4" s="439"/>
      <c r="AB4" s="76" t="s">
        <v>170</v>
      </c>
      <c r="AC4" s="108"/>
      <c r="AD4" s="108"/>
      <c r="AE4" s="108"/>
      <c r="AF4" s="108"/>
    </row>
    <row r="5" spans="2:32" s="109" customFormat="1" ht="10.5" customHeight="1" x14ac:dyDescent="0.2">
      <c r="B5" s="111"/>
      <c r="C5" s="111"/>
      <c r="D5" s="112"/>
      <c r="E5" s="112"/>
      <c r="F5" s="113"/>
      <c r="G5" s="112"/>
      <c r="H5" s="113"/>
      <c r="I5" s="113"/>
      <c r="J5" s="113"/>
      <c r="K5" s="113"/>
      <c r="L5" s="113"/>
      <c r="M5" s="113"/>
      <c r="N5" s="113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08"/>
      <c r="AB5" s="108"/>
    </row>
    <row r="6" spans="2:32" s="109" customFormat="1" ht="12" x14ac:dyDescent="0.15">
      <c r="B6" s="509" t="s">
        <v>83</v>
      </c>
      <c r="C6" s="510"/>
      <c r="D6" s="510"/>
      <c r="E6" s="510"/>
      <c r="F6" s="222"/>
      <c r="G6" s="223" t="s">
        <v>148</v>
      </c>
      <c r="H6" s="222"/>
      <c r="I6" s="511" t="s">
        <v>64</v>
      </c>
      <c r="J6" s="512"/>
      <c r="K6" s="512"/>
      <c r="L6" s="512"/>
      <c r="M6" s="512"/>
      <c r="N6" s="222"/>
      <c r="O6" s="513" t="s">
        <v>84</v>
      </c>
      <c r="P6" s="513"/>
      <c r="Q6" s="513"/>
      <c r="R6" s="513"/>
      <c r="S6" s="513"/>
      <c r="T6" s="513"/>
      <c r="U6" s="513"/>
      <c r="V6" s="513"/>
      <c r="W6" s="513"/>
      <c r="X6" s="513"/>
      <c r="Y6" s="513"/>
      <c r="Z6" s="513"/>
      <c r="AA6" s="108"/>
      <c r="AB6" s="108"/>
    </row>
    <row r="7" spans="2:32" ht="12" customHeight="1" x14ac:dyDescent="0.2">
      <c r="B7" s="463" t="s">
        <v>62</v>
      </c>
      <c r="C7" s="473" t="s">
        <v>128</v>
      </c>
      <c r="D7" s="463" t="s">
        <v>85</v>
      </c>
      <c r="E7" s="493" t="s">
        <v>61</v>
      </c>
      <c r="F7" s="114"/>
      <c r="G7" s="473" t="s">
        <v>87</v>
      </c>
      <c r="H7" s="114"/>
      <c r="I7" s="473" t="s">
        <v>60</v>
      </c>
      <c r="J7" s="473" t="s">
        <v>131</v>
      </c>
      <c r="K7" s="514" t="s">
        <v>175</v>
      </c>
      <c r="L7" s="478"/>
      <c r="M7" s="473" t="s">
        <v>164</v>
      </c>
      <c r="N7" s="116"/>
      <c r="O7" s="514" t="s">
        <v>138</v>
      </c>
      <c r="P7" s="477"/>
      <c r="Q7" s="477"/>
      <c r="R7" s="477"/>
      <c r="S7" s="477"/>
      <c r="T7" s="478"/>
      <c r="U7" s="473" t="s">
        <v>359</v>
      </c>
      <c r="V7" s="484" t="s">
        <v>71</v>
      </c>
      <c r="W7" s="485"/>
      <c r="X7" s="485"/>
      <c r="Y7" s="485"/>
      <c r="Z7" s="486"/>
    </row>
    <row r="8" spans="2:32" ht="12" customHeight="1" x14ac:dyDescent="0.2">
      <c r="B8" s="463"/>
      <c r="C8" s="474"/>
      <c r="D8" s="463"/>
      <c r="E8" s="493"/>
      <c r="F8" s="114"/>
      <c r="G8" s="474"/>
      <c r="H8" s="114"/>
      <c r="I8" s="474"/>
      <c r="J8" s="474"/>
      <c r="K8" s="515"/>
      <c r="L8" s="497"/>
      <c r="M8" s="474"/>
      <c r="N8" s="116"/>
      <c r="O8" s="515"/>
      <c r="P8" s="496"/>
      <c r="Q8" s="496"/>
      <c r="R8" s="496"/>
      <c r="S8" s="496"/>
      <c r="T8" s="497"/>
      <c r="U8" s="474"/>
      <c r="V8" s="484" t="s">
        <v>107</v>
      </c>
      <c r="W8" s="486"/>
      <c r="X8" s="484" t="s">
        <v>108</v>
      </c>
      <c r="Y8" s="486"/>
      <c r="Z8" s="473" t="s">
        <v>176</v>
      </c>
    </row>
    <row r="9" spans="2:32" ht="12" customHeight="1" x14ac:dyDescent="0.2">
      <c r="B9" s="463"/>
      <c r="C9" s="474"/>
      <c r="D9" s="463"/>
      <c r="E9" s="493"/>
      <c r="F9" s="114"/>
      <c r="G9" s="474"/>
      <c r="H9" s="114"/>
      <c r="I9" s="474"/>
      <c r="J9" s="474"/>
      <c r="K9" s="473" t="s">
        <v>173</v>
      </c>
      <c r="L9" s="473" t="s">
        <v>131</v>
      </c>
      <c r="M9" s="474"/>
      <c r="N9" s="116"/>
      <c r="O9" s="484" t="s">
        <v>171</v>
      </c>
      <c r="P9" s="485"/>
      <c r="Q9" s="486"/>
      <c r="R9" s="484" t="s">
        <v>172</v>
      </c>
      <c r="S9" s="485"/>
      <c r="T9" s="486"/>
      <c r="U9" s="474"/>
      <c r="V9" s="473" t="s">
        <v>92</v>
      </c>
      <c r="W9" s="473" t="s">
        <v>93</v>
      </c>
      <c r="X9" s="473" t="s">
        <v>92</v>
      </c>
      <c r="Y9" s="473" t="s">
        <v>93</v>
      </c>
      <c r="Z9" s="474"/>
    </row>
    <row r="10" spans="2:32" ht="12" customHeight="1" x14ac:dyDescent="0.2">
      <c r="B10" s="463"/>
      <c r="C10" s="474"/>
      <c r="D10" s="463"/>
      <c r="E10" s="493"/>
      <c r="F10" s="114"/>
      <c r="G10" s="474"/>
      <c r="H10" s="114"/>
      <c r="I10" s="474"/>
      <c r="J10" s="474"/>
      <c r="K10" s="474"/>
      <c r="L10" s="474"/>
      <c r="M10" s="474"/>
      <c r="N10" s="116"/>
      <c r="O10" s="473" t="s">
        <v>107</v>
      </c>
      <c r="P10" s="463" t="s">
        <v>169</v>
      </c>
      <c r="Q10" s="463"/>
      <c r="R10" s="473" t="s">
        <v>107</v>
      </c>
      <c r="S10" s="463" t="s">
        <v>169</v>
      </c>
      <c r="T10" s="463"/>
      <c r="U10" s="474"/>
      <c r="V10" s="474"/>
      <c r="W10" s="474"/>
      <c r="X10" s="474"/>
      <c r="Y10" s="474"/>
      <c r="Z10" s="474"/>
    </row>
    <row r="11" spans="2:32" ht="12" customHeight="1" x14ac:dyDescent="0.2">
      <c r="B11" s="463"/>
      <c r="C11" s="474"/>
      <c r="D11" s="463"/>
      <c r="E11" s="493"/>
      <c r="F11" s="114"/>
      <c r="G11" s="474"/>
      <c r="H11" s="114"/>
      <c r="I11" s="479"/>
      <c r="J11" s="479"/>
      <c r="K11" s="479"/>
      <c r="L11" s="479"/>
      <c r="M11" s="479"/>
      <c r="N11" s="116"/>
      <c r="O11" s="479"/>
      <c r="P11" s="215" t="s">
        <v>174</v>
      </c>
      <c r="Q11" s="216">
        <v>0.113</v>
      </c>
      <c r="R11" s="479"/>
      <c r="S11" s="215" t="s">
        <v>174</v>
      </c>
      <c r="T11" s="216">
        <v>0.113</v>
      </c>
      <c r="U11" s="479"/>
      <c r="V11" s="479"/>
      <c r="W11" s="479"/>
      <c r="X11" s="479"/>
      <c r="Y11" s="479"/>
      <c r="Z11" s="479"/>
    </row>
    <row r="12" spans="2:32" s="118" customFormat="1" ht="12.75" customHeight="1" x14ac:dyDescent="0.2">
      <c r="B12" s="463"/>
      <c r="C12" s="479"/>
      <c r="D12" s="463"/>
      <c r="E12" s="493"/>
      <c r="F12" s="114"/>
      <c r="G12" s="479"/>
      <c r="H12" s="114"/>
      <c r="I12" s="190" t="s">
        <v>55</v>
      </c>
      <c r="J12" s="190" t="s">
        <v>57</v>
      </c>
      <c r="K12" s="190" t="s">
        <v>57</v>
      </c>
      <c r="L12" s="191" t="s">
        <v>57</v>
      </c>
      <c r="M12" s="190" t="s">
        <v>57</v>
      </c>
      <c r="N12" s="116"/>
      <c r="O12" s="191" t="s">
        <v>56</v>
      </c>
      <c r="P12" s="484" t="s">
        <v>56</v>
      </c>
      <c r="Q12" s="486"/>
      <c r="R12" s="191" t="s">
        <v>56</v>
      </c>
      <c r="S12" s="484" t="s">
        <v>56</v>
      </c>
      <c r="T12" s="486"/>
      <c r="U12" s="191" t="s">
        <v>55</v>
      </c>
      <c r="V12" s="191" t="s">
        <v>55</v>
      </c>
      <c r="W12" s="191" t="s">
        <v>55</v>
      </c>
      <c r="X12" s="191" t="s">
        <v>55</v>
      </c>
      <c r="Y12" s="191" t="s">
        <v>55</v>
      </c>
      <c r="Z12" s="191" t="s">
        <v>55</v>
      </c>
    </row>
    <row r="13" spans="2:32" s="214" customFormat="1" ht="15" customHeight="1" x14ac:dyDescent="0.2">
      <c r="B13" s="207"/>
      <c r="C13" s="208"/>
      <c r="D13" s="209"/>
      <c r="E13" s="209"/>
      <c r="F13" s="210"/>
      <c r="G13" s="209"/>
      <c r="H13" s="210"/>
      <c r="I13" s="209"/>
      <c r="J13" s="209"/>
      <c r="K13" s="209"/>
      <c r="L13" s="209"/>
      <c r="M13" s="209"/>
      <c r="N13" s="224"/>
      <c r="O13" s="507">
        <f>SUM(O15:Q236)</f>
        <v>0</v>
      </c>
      <c r="P13" s="508"/>
      <c r="Q13" s="508"/>
      <c r="R13" s="508">
        <f>SUM(R15:T236)</f>
        <v>0</v>
      </c>
      <c r="S13" s="508"/>
      <c r="T13" s="508"/>
      <c r="U13" s="225">
        <f t="shared" ref="U13:Z13" si="0">SUM(U15:U236)</f>
        <v>39.879999999999995</v>
      </c>
      <c r="V13" s="225">
        <f t="shared" si="0"/>
        <v>0</v>
      </c>
      <c r="W13" s="225">
        <f t="shared" si="0"/>
        <v>0</v>
      </c>
      <c r="X13" s="225">
        <f t="shared" si="0"/>
        <v>0</v>
      </c>
      <c r="Y13" s="225">
        <f t="shared" si="0"/>
        <v>0</v>
      </c>
      <c r="Z13" s="225">
        <f t="shared" si="0"/>
        <v>0</v>
      </c>
      <c r="AC13" s="331"/>
    </row>
    <row r="14" spans="2:32" s="118" customFormat="1" ht="5.0999999999999996" customHeight="1" x14ac:dyDescent="0.2">
      <c r="B14" s="121"/>
      <c r="C14" s="122"/>
      <c r="D14" s="122"/>
      <c r="E14" s="122"/>
      <c r="F14" s="114"/>
      <c r="G14" s="122"/>
      <c r="H14" s="114"/>
      <c r="I14" s="116"/>
      <c r="J14" s="124"/>
      <c r="K14" s="124"/>
      <c r="L14" s="124"/>
      <c r="M14" s="124"/>
      <c r="N14" s="116"/>
      <c r="O14" s="121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5"/>
    </row>
    <row r="15" spans="2:32" s="126" customFormat="1" ht="15" customHeight="1" x14ac:dyDescent="0.2">
      <c r="B15" s="198" t="s">
        <v>358</v>
      </c>
      <c r="C15" s="198" t="s">
        <v>356</v>
      </c>
      <c r="D15" s="227" t="s">
        <v>288</v>
      </c>
      <c r="E15" s="201">
        <v>1</v>
      </c>
      <c r="F15" s="200"/>
      <c r="G15" s="217" t="s">
        <v>170</v>
      </c>
      <c r="H15" s="200"/>
      <c r="I15" s="201">
        <v>11.33</v>
      </c>
      <c r="J15" s="201"/>
      <c r="K15" s="201"/>
      <c r="L15" s="201"/>
      <c r="M15" s="201"/>
      <c r="N15" s="220" t="e">
        <f>SUM(#REF!)/COUNT(#REF!)</f>
        <v>#REF!</v>
      </c>
      <c r="O15" s="203">
        <f>IF(G15="MACIÇA",IF(I15&lt;=20,E15*I15*J15,0),0)</f>
        <v>0</v>
      </c>
      <c r="P15" s="505">
        <f>IF(G15="NERV.",IF(I15&lt;=20,E15*((I15*J15)-($Q$11*I15)),0),0)</f>
        <v>0</v>
      </c>
      <c r="Q15" s="506"/>
      <c r="R15" s="203">
        <f>IF(G15="MACIÇA",IF(I15&gt;20,E15*I15*J15,0),0)</f>
        <v>0</v>
      </c>
      <c r="S15" s="505">
        <f>IF(G15="NERV.",IF(I15&gt;20,E15*((I15*J15)-($T$11*I15)),0),0)</f>
        <v>0</v>
      </c>
      <c r="T15" s="506"/>
      <c r="U15" s="203">
        <f>IF(G15="PRÉ-MOLD.",I15,0)</f>
        <v>11.33</v>
      </c>
      <c r="V15" s="203">
        <f>IF(G15="MACIÇA",IF(M15&lt;3,E15*I15,0),0)</f>
        <v>0</v>
      </c>
      <c r="W15" s="203">
        <f>IF(G15="MACIÇA",IF(M15&gt;=3,E15*I15,0),0)</f>
        <v>0</v>
      </c>
      <c r="X15" s="203">
        <f>IF(G15="NERV.",IF(M15&lt;3,E15*I15,0),0)</f>
        <v>0</v>
      </c>
      <c r="Y15" s="203">
        <f>IF(G15="NERV.",IF(M15&gt;=3,E15*I15,0),0)</f>
        <v>0</v>
      </c>
      <c r="Z15" s="204">
        <f>E15*(K15*L15)</f>
        <v>0</v>
      </c>
    </row>
    <row r="16" spans="2:32" s="126" customFormat="1" ht="15" customHeight="1" x14ac:dyDescent="0.2">
      <c r="B16" s="198" t="s">
        <v>358</v>
      </c>
      <c r="C16" s="198" t="s">
        <v>356</v>
      </c>
      <c r="D16" s="227" t="s">
        <v>348</v>
      </c>
      <c r="E16" s="201">
        <v>1</v>
      </c>
      <c r="F16" s="200"/>
      <c r="G16" s="217" t="s">
        <v>170</v>
      </c>
      <c r="H16" s="200"/>
      <c r="I16" s="201">
        <v>15.35</v>
      </c>
      <c r="J16" s="201"/>
      <c r="K16" s="201"/>
      <c r="L16" s="201"/>
      <c r="M16" s="201"/>
      <c r="N16" s="220" t="e">
        <f>SUM(#REF!)/COUNT(#REF!)</f>
        <v>#REF!</v>
      </c>
      <c r="O16" s="203">
        <f>IF(G16="MACIÇA",IF(I16&lt;=20,E16*I16*J16,0),0)</f>
        <v>0</v>
      </c>
      <c r="P16" s="505">
        <f>IF(G16="NERV.",IF(I16&lt;=20,E16*((I16*J16)-($Q$11*I16)),0),0)</f>
        <v>0</v>
      </c>
      <c r="Q16" s="506"/>
      <c r="R16" s="203">
        <f>IF(G16="MACIÇA",IF(I16&gt;20,E16*I16*J16,0),0)</f>
        <v>0</v>
      </c>
      <c r="S16" s="505">
        <f>IF(G16="NERV.",IF(I16&gt;20,E16*((I16*J16)-($T$11*I16)),0),0)</f>
        <v>0</v>
      </c>
      <c r="T16" s="506"/>
      <c r="U16" s="203">
        <f>IF(G16="PRÉ-MOLD.",I16,0)</f>
        <v>15.35</v>
      </c>
      <c r="V16" s="203">
        <f>IF(G16="MACIÇA",IF(M16&lt;3,E16*I16,0),0)</f>
        <v>0</v>
      </c>
      <c r="W16" s="203">
        <f>IF(G16="MACIÇA",IF(M16&gt;=3,E16*I16,0),0)</f>
        <v>0</v>
      </c>
      <c r="X16" s="203">
        <f>IF(G16="NERV.",IF(M16&lt;3,E16*I16,0),0)</f>
        <v>0</v>
      </c>
      <c r="Y16" s="203">
        <f>IF(G16="NERV.",IF(M16&gt;=3,E16*I16,0),0)</f>
        <v>0</v>
      </c>
      <c r="Z16" s="204">
        <f>E16*(K16*L16)</f>
        <v>0</v>
      </c>
    </row>
    <row r="17" spans="2:26" s="126" customFormat="1" ht="15" customHeight="1" x14ac:dyDescent="0.2">
      <c r="B17" s="198" t="s">
        <v>358</v>
      </c>
      <c r="C17" s="198" t="s">
        <v>356</v>
      </c>
      <c r="D17" s="227" t="s">
        <v>349</v>
      </c>
      <c r="E17" s="201">
        <v>1</v>
      </c>
      <c r="F17" s="200"/>
      <c r="G17" s="217" t="s">
        <v>170</v>
      </c>
      <c r="H17" s="200"/>
      <c r="I17" s="201">
        <v>13.2</v>
      </c>
      <c r="J17" s="201"/>
      <c r="K17" s="201"/>
      <c r="L17" s="201"/>
      <c r="M17" s="201"/>
      <c r="N17" s="220" t="e">
        <f>SUM(#REF!)/COUNT(#REF!)</f>
        <v>#REF!</v>
      </c>
      <c r="O17" s="203">
        <f t="shared" ref="O17:O80" si="1">IF(G17="MACIÇA",IF(I17&lt;=20,E17*I17*J17,0),0)</f>
        <v>0</v>
      </c>
      <c r="P17" s="505">
        <f t="shared" ref="P17:P80" si="2">IF(G17="NERV.",IF(I17&lt;=20,E17*((I17*J17)-($Q$11*I17)),0),0)</f>
        <v>0</v>
      </c>
      <c r="Q17" s="506"/>
      <c r="R17" s="203">
        <f t="shared" ref="R17:R80" si="3">IF(G17="MACIÇA",IF(I17&gt;20,E17*I17*J17,0),0)</f>
        <v>0</v>
      </c>
      <c r="S17" s="505">
        <f t="shared" ref="S17:S80" si="4">IF(G17="NERV.",IF(I17&gt;20,E17*((I17*J17)-($T$11*I17)),0),0)</f>
        <v>0</v>
      </c>
      <c r="T17" s="506"/>
      <c r="U17" s="203">
        <f t="shared" ref="U17:U80" si="5">IF(G17="PRÉ-MOLD.",I17,0)</f>
        <v>13.2</v>
      </c>
      <c r="V17" s="203">
        <f t="shared" ref="V17:V80" si="6">IF(G17="MACIÇA",IF(M17&lt;3,E17*I17,0),0)</f>
        <v>0</v>
      </c>
      <c r="W17" s="203">
        <f t="shared" ref="W17:W80" si="7">IF(G17="MACIÇA",IF(M17&gt;=3,E17*I17,0),0)</f>
        <v>0</v>
      </c>
      <c r="X17" s="203">
        <f t="shared" ref="X17:X80" si="8">IF(G17="NERV.",IF(M17&lt;3,E17*I17,0),0)</f>
        <v>0</v>
      </c>
      <c r="Y17" s="203">
        <f t="shared" ref="Y17:Y80" si="9">IF(G17="NERV.",IF(M17&gt;=3,E17*I17,0),0)</f>
        <v>0</v>
      </c>
      <c r="Z17" s="204">
        <f t="shared" ref="Z17:Z80" si="10">E17*(K17*L17)</f>
        <v>0</v>
      </c>
    </row>
    <row r="18" spans="2:26" s="126" customFormat="1" ht="15" customHeight="1" x14ac:dyDescent="0.2">
      <c r="B18" s="198"/>
      <c r="C18" s="198"/>
      <c r="D18" s="198"/>
      <c r="E18" s="201"/>
      <c r="F18" s="200"/>
      <c r="G18" s="217"/>
      <c r="H18" s="200"/>
      <c r="I18" s="201"/>
      <c r="J18" s="201"/>
      <c r="K18" s="201"/>
      <c r="L18" s="201"/>
      <c r="M18" s="201"/>
      <c r="N18" s="220" t="e">
        <f>SUM(#REF!)/COUNT(#REF!)</f>
        <v>#REF!</v>
      </c>
      <c r="O18" s="203">
        <f t="shared" si="1"/>
        <v>0</v>
      </c>
      <c r="P18" s="505">
        <f t="shared" si="2"/>
        <v>0</v>
      </c>
      <c r="Q18" s="506"/>
      <c r="R18" s="203">
        <f t="shared" si="3"/>
        <v>0</v>
      </c>
      <c r="S18" s="505">
        <f t="shared" si="4"/>
        <v>0</v>
      </c>
      <c r="T18" s="506"/>
      <c r="U18" s="203">
        <f t="shared" si="5"/>
        <v>0</v>
      </c>
      <c r="V18" s="203">
        <f t="shared" si="6"/>
        <v>0</v>
      </c>
      <c r="W18" s="203">
        <f t="shared" si="7"/>
        <v>0</v>
      </c>
      <c r="X18" s="203">
        <f t="shared" si="8"/>
        <v>0</v>
      </c>
      <c r="Y18" s="203">
        <f t="shared" si="9"/>
        <v>0</v>
      </c>
      <c r="Z18" s="204">
        <f t="shared" si="10"/>
        <v>0</v>
      </c>
    </row>
    <row r="19" spans="2:26" s="126" customFormat="1" ht="15" customHeight="1" x14ac:dyDescent="0.2">
      <c r="B19" s="198"/>
      <c r="C19" s="198"/>
      <c r="D19" s="198"/>
      <c r="E19" s="201"/>
      <c r="F19" s="200"/>
      <c r="G19" s="217"/>
      <c r="H19" s="200"/>
      <c r="I19" s="201"/>
      <c r="J19" s="201"/>
      <c r="K19" s="201"/>
      <c r="L19" s="201"/>
      <c r="M19" s="201"/>
      <c r="N19" s="220" t="e">
        <f>SUM(#REF!)/COUNT(#REF!)</f>
        <v>#REF!</v>
      </c>
      <c r="O19" s="203">
        <f t="shared" si="1"/>
        <v>0</v>
      </c>
      <c r="P19" s="505">
        <f t="shared" si="2"/>
        <v>0</v>
      </c>
      <c r="Q19" s="506"/>
      <c r="R19" s="203">
        <f t="shared" si="3"/>
        <v>0</v>
      </c>
      <c r="S19" s="505">
        <f t="shared" si="4"/>
        <v>0</v>
      </c>
      <c r="T19" s="506"/>
      <c r="U19" s="203">
        <f t="shared" si="5"/>
        <v>0</v>
      </c>
      <c r="V19" s="203">
        <f t="shared" si="6"/>
        <v>0</v>
      </c>
      <c r="W19" s="203">
        <f t="shared" si="7"/>
        <v>0</v>
      </c>
      <c r="X19" s="203">
        <f t="shared" si="8"/>
        <v>0</v>
      </c>
      <c r="Y19" s="203">
        <f t="shared" si="9"/>
        <v>0</v>
      </c>
      <c r="Z19" s="204">
        <f t="shared" si="10"/>
        <v>0</v>
      </c>
    </row>
    <row r="20" spans="2:26" s="126" customFormat="1" ht="15" customHeight="1" x14ac:dyDescent="0.2">
      <c r="B20" s="198"/>
      <c r="C20" s="198"/>
      <c r="D20" s="198"/>
      <c r="E20" s="201"/>
      <c r="F20" s="200"/>
      <c r="G20" s="217"/>
      <c r="H20" s="200"/>
      <c r="I20" s="201"/>
      <c r="J20" s="201"/>
      <c r="K20" s="201"/>
      <c r="L20" s="201"/>
      <c r="M20" s="201"/>
      <c r="N20" s="220" t="e">
        <f>SUM(#REF!)/COUNT(#REF!)</f>
        <v>#REF!</v>
      </c>
      <c r="O20" s="203">
        <f t="shared" si="1"/>
        <v>0</v>
      </c>
      <c r="P20" s="505">
        <f t="shared" si="2"/>
        <v>0</v>
      </c>
      <c r="Q20" s="506"/>
      <c r="R20" s="203">
        <f t="shared" si="3"/>
        <v>0</v>
      </c>
      <c r="S20" s="505">
        <f t="shared" si="4"/>
        <v>0</v>
      </c>
      <c r="T20" s="506"/>
      <c r="U20" s="203">
        <f t="shared" si="5"/>
        <v>0</v>
      </c>
      <c r="V20" s="203">
        <f t="shared" si="6"/>
        <v>0</v>
      </c>
      <c r="W20" s="203">
        <f t="shared" si="7"/>
        <v>0</v>
      </c>
      <c r="X20" s="203">
        <f t="shared" si="8"/>
        <v>0</v>
      </c>
      <c r="Y20" s="203">
        <f t="shared" si="9"/>
        <v>0</v>
      </c>
      <c r="Z20" s="204">
        <f t="shared" si="10"/>
        <v>0</v>
      </c>
    </row>
    <row r="21" spans="2:26" s="126" customFormat="1" ht="15" customHeight="1" x14ac:dyDescent="0.2">
      <c r="B21" s="198"/>
      <c r="C21" s="198"/>
      <c r="D21" s="198"/>
      <c r="E21" s="201"/>
      <c r="F21" s="200"/>
      <c r="G21" s="217"/>
      <c r="H21" s="200"/>
      <c r="I21" s="201"/>
      <c r="J21" s="201"/>
      <c r="K21" s="201"/>
      <c r="L21" s="201"/>
      <c r="M21" s="201"/>
      <c r="N21" s="220" t="e">
        <f>SUM(#REF!)/COUNT(#REF!)</f>
        <v>#REF!</v>
      </c>
      <c r="O21" s="203">
        <f t="shared" si="1"/>
        <v>0</v>
      </c>
      <c r="P21" s="505">
        <f t="shared" si="2"/>
        <v>0</v>
      </c>
      <c r="Q21" s="506"/>
      <c r="R21" s="203">
        <f t="shared" si="3"/>
        <v>0</v>
      </c>
      <c r="S21" s="505">
        <f t="shared" si="4"/>
        <v>0</v>
      </c>
      <c r="T21" s="506"/>
      <c r="U21" s="203">
        <f t="shared" si="5"/>
        <v>0</v>
      </c>
      <c r="V21" s="203">
        <f t="shared" si="6"/>
        <v>0</v>
      </c>
      <c r="W21" s="203">
        <f t="shared" si="7"/>
        <v>0</v>
      </c>
      <c r="X21" s="203">
        <f t="shared" si="8"/>
        <v>0</v>
      </c>
      <c r="Y21" s="203">
        <f t="shared" si="9"/>
        <v>0</v>
      </c>
      <c r="Z21" s="204">
        <f t="shared" si="10"/>
        <v>0</v>
      </c>
    </row>
    <row r="22" spans="2:26" s="126" customFormat="1" ht="15" customHeight="1" x14ac:dyDescent="0.2">
      <c r="B22" s="198"/>
      <c r="C22" s="198"/>
      <c r="D22" s="198"/>
      <c r="E22" s="201"/>
      <c r="F22" s="200"/>
      <c r="G22" s="217"/>
      <c r="H22" s="200"/>
      <c r="I22" s="201"/>
      <c r="J22" s="201"/>
      <c r="K22" s="201"/>
      <c r="L22" s="201"/>
      <c r="M22" s="201"/>
      <c r="N22" s="220" t="e">
        <f>SUM(#REF!)/COUNT(#REF!)</f>
        <v>#REF!</v>
      </c>
      <c r="O22" s="203">
        <f t="shared" si="1"/>
        <v>0</v>
      </c>
      <c r="P22" s="505">
        <f t="shared" si="2"/>
        <v>0</v>
      </c>
      <c r="Q22" s="506"/>
      <c r="R22" s="203">
        <f t="shared" si="3"/>
        <v>0</v>
      </c>
      <c r="S22" s="505">
        <f t="shared" si="4"/>
        <v>0</v>
      </c>
      <c r="T22" s="506"/>
      <c r="U22" s="203">
        <f t="shared" si="5"/>
        <v>0</v>
      </c>
      <c r="V22" s="203">
        <f t="shared" si="6"/>
        <v>0</v>
      </c>
      <c r="W22" s="203">
        <f t="shared" si="7"/>
        <v>0</v>
      </c>
      <c r="X22" s="203">
        <f t="shared" si="8"/>
        <v>0</v>
      </c>
      <c r="Y22" s="203">
        <f t="shared" si="9"/>
        <v>0</v>
      </c>
      <c r="Z22" s="204">
        <f t="shared" si="10"/>
        <v>0</v>
      </c>
    </row>
    <row r="23" spans="2:26" s="126" customFormat="1" ht="15" customHeight="1" x14ac:dyDescent="0.2">
      <c r="B23" s="198"/>
      <c r="C23" s="198"/>
      <c r="D23" s="198"/>
      <c r="E23" s="201"/>
      <c r="F23" s="200"/>
      <c r="G23" s="217"/>
      <c r="H23" s="200"/>
      <c r="I23" s="201"/>
      <c r="J23" s="201"/>
      <c r="K23" s="201"/>
      <c r="L23" s="201"/>
      <c r="M23" s="201"/>
      <c r="N23" s="220" t="e">
        <f>SUM(#REF!)/COUNT(#REF!)</f>
        <v>#REF!</v>
      </c>
      <c r="O23" s="203">
        <f t="shared" si="1"/>
        <v>0</v>
      </c>
      <c r="P23" s="505">
        <f t="shared" si="2"/>
        <v>0</v>
      </c>
      <c r="Q23" s="506"/>
      <c r="R23" s="203">
        <f t="shared" si="3"/>
        <v>0</v>
      </c>
      <c r="S23" s="505">
        <f t="shared" si="4"/>
        <v>0</v>
      </c>
      <c r="T23" s="506"/>
      <c r="U23" s="203">
        <f t="shared" si="5"/>
        <v>0</v>
      </c>
      <c r="V23" s="203">
        <f t="shared" si="6"/>
        <v>0</v>
      </c>
      <c r="W23" s="203">
        <f t="shared" si="7"/>
        <v>0</v>
      </c>
      <c r="X23" s="203">
        <f t="shared" si="8"/>
        <v>0</v>
      </c>
      <c r="Y23" s="203">
        <f t="shared" si="9"/>
        <v>0</v>
      </c>
      <c r="Z23" s="204">
        <f t="shared" si="10"/>
        <v>0</v>
      </c>
    </row>
    <row r="24" spans="2:26" s="126" customFormat="1" ht="15" customHeight="1" x14ac:dyDescent="0.2">
      <c r="B24" s="198"/>
      <c r="C24" s="198"/>
      <c r="D24" s="198"/>
      <c r="E24" s="201"/>
      <c r="F24" s="200"/>
      <c r="G24" s="217"/>
      <c r="H24" s="200"/>
      <c r="I24" s="201"/>
      <c r="J24" s="201"/>
      <c r="K24" s="201"/>
      <c r="L24" s="201"/>
      <c r="M24" s="201"/>
      <c r="N24" s="220" t="e">
        <f>SUM(#REF!)/COUNT(#REF!)</f>
        <v>#REF!</v>
      </c>
      <c r="O24" s="203">
        <f t="shared" si="1"/>
        <v>0</v>
      </c>
      <c r="P24" s="505">
        <f t="shared" si="2"/>
        <v>0</v>
      </c>
      <c r="Q24" s="506"/>
      <c r="R24" s="203">
        <f t="shared" si="3"/>
        <v>0</v>
      </c>
      <c r="S24" s="505">
        <f t="shared" si="4"/>
        <v>0</v>
      </c>
      <c r="T24" s="506"/>
      <c r="U24" s="203">
        <f t="shared" si="5"/>
        <v>0</v>
      </c>
      <c r="V24" s="203">
        <f t="shared" si="6"/>
        <v>0</v>
      </c>
      <c r="W24" s="203">
        <f t="shared" si="7"/>
        <v>0</v>
      </c>
      <c r="X24" s="203">
        <f t="shared" si="8"/>
        <v>0</v>
      </c>
      <c r="Y24" s="203">
        <f t="shared" si="9"/>
        <v>0</v>
      </c>
      <c r="Z24" s="204">
        <f t="shared" si="10"/>
        <v>0</v>
      </c>
    </row>
    <row r="25" spans="2:26" s="126" customFormat="1" ht="15" customHeight="1" x14ac:dyDescent="0.2">
      <c r="B25" s="198"/>
      <c r="C25" s="198"/>
      <c r="D25" s="198"/>
      <c r="E25" s="201"/>
      <c r="F25" s="200"/>
      <c r="G25" s="217"/>
      <c r="H25" s="200"/>
      <c r="I25" s="201"/>
      <c r="J25" s="201"/>
      <c r="K25" s="201"/>
      <c r="L25" s="201"/>
      <c r="M25" s="201"/>
      <c r="N25" s="220" t="e">
        <f>SUM(#REF!)/COUNT(#REF!)</f>
        <v>#REF!</v>
      </c>
      <c r="O25" s="203">
        <f t="shared" si="1"/>
        <v>0</v>
      </c>
      <c r="P25" s="505">
        <f t="shared" si="2"/>
        <v>0</v>
      </c>
      <c r="Q25" s="506"/>
      <c r="R25" s="203">
        <f t="shared" si="3"/>
        <v>0</v>
      </c>
      <c r="S25" s="505">
        <f t="shared" si="4"/>
        <v>0</v>
      </c>
      <c r="T25" s="506"/>
      <c r="U25" s="203">
        <f t="shared" si="5"/>
        <v>0</v>
      </c>
      <c r="V25" s="203">
        <f t="shared" si="6"/>
        <v>0</v>
      </c>
      <c r="W25" s="203">
        <f t="shared" si="7"/>
        <v>0</v>
      </c>
      <c r="X25" s="203">
        <f t="shared" si="8"/>
        <v>0</v>
      </c>
      <c r="Y25" s="203">
        <f t="shared" si="9"/>
        <v>0</v>
      </c>
      <c r="Z25" s="204">
        <f t="shared" si="10"/>
        <v>0</v>
      </c>
    </row>
    <row r="26" spans="2:26" s="126" customFormat="1" ht="15" customHeight="1" x14ac:dyDescent="0.2">
      <c r="B26" s="198"/>
      <c r="C26" s="198"/>
      <c r="D26" s="198"/>
      <c r="E26" s="201"/>
      <c r="F26" s="200"/>
      <c r="G26" s="217"/>
      <c r="H26" s="200"/>
      <c r="I26" s="201"/>
      <c r="J26" s="201"/>
      <c r="K26" s="201"/>
      <c r="L26" s="201"/>
      <c r="M26" s="201"/>
      <c r="N26" s="220" t="e">
        <f>SUM(#REF!)/COUNT(#REF!)</f>
        <v>#REF!</v>
      </c>
      <c r="O26" s="203">
        <f t="shared" si="1"/>
        <v>0</v>
      </c>
      <c r="P26" s="505">
        <f t="shared" si="2"/>
        <v>0</v>
      </c>
      <c r="Q26" s="506"/>
      <c r="R26" s="203">
        <f t="shared" si="3"/>
        <v>0</v>
      </c>
      <c r="S26" s="505">
        <f t="shared" si="4"/>
        <v>0</v>
      </c>
      <c r="T26" s="506"/>
      <c r="U26" s="203">
        <f t="shared" si="5"/>
        <v>0</v>
      </c>
      <c r="V26" s="203">
        <f t="shared" si="6"/>
        <v>0</v>
      </c>
      <c r="W26" s="203">
        <f t="shared" si="7"/>
        <v>0</v>
      </c>
      <c r="X26" s="203">
        <f t="shared" si="8"/>
        <v>0</v>
      </c>
      <c r="Y26" s="203">
        <f t="shared" si="9"/>
        <v>0</v>
      </c>
      <c r="Z26" s="204">
        <f t="shared" si="10"/>
        <v>0</v>
      </c>
    </row>
    <row r="27" spans="2:26" s="126" customFormat="1" ht="15" customHeight="1" x14ac:dyDescent="0.2">
      <c r="B27" s="198"/>
      <c r="C27" s="198"/>
      <c r="D27" s="198"/>
      <c r="E27" s="201"/>
      <c r="F27" s="200"/>
      <c r="G27" s="217"/>
      <c r="H27" s="200"/>
      <c r="I27" s="201"/>
      <c r="J27" s="201"/>
      <c r="K27" s="201"/>
      <c r="L27" s="201"/>
      <c r="M27" s="201"/>
      <c r="N27" s="220" t="e">
        <f>SUM(#REF!)/COUNT(#REF!)</f>
        <v>#REF!</v>
      </c>
      <c r="O27" s="203">
        <f t="shared" si="1"/>
        <v>0</v>
      </c>
      <c r="P27" s="505">
        <f t="shared" si="2"/>
        <v>0</v>
      </c>
      <c r="Q27" s="506"/>
      <c r="R27" s="203">
        <f t="shared" si="3"/>
        <v>0</v>
      </c>
      <c r="S27" s="505">
        <f t="shared" si="4"/>
        <v>0</v>
      </c>
      <c r="T27" s="506"/>
      <c r="U27" s="203">
        <f t="shared" si="5"/>
        <v>0</v>
      </c>
      <c r="V27" s="203">
        <f t="shared" si="6"/>
        <v>0</v>
      </c>
      <c r="W27" s="203">
        <f t="shared" si="7"/>
        <v>0</v>
      </c>
      <c r="X27" s="203">
        <f t="shared" si="8"/>
        <v>0</v>
      </c>
      <c r="Y27" s="203">
        <f t="shared" si="9"/>
        <v>0</v>
      </c>
      <c r="Z27" s="204">
        <f t="shared" si="10"/>
        <v>0</v>
      </c>
    </row>
    <row r="28" spans="2:26" s="126" customFormat="1" ht="15" customHeight="1" x14ac:dyDescent="0.2">
      <c r="B28" s="198"/>
      <c r="C28" s="198"/>
      <c r="D28" s="198"/>
      <c r="E28" s="201"/>
      <c r="F28" s="200"/>
      <c r="G28" s="217"/>
      <c r="H28" s="200"/>
      <c r="I28" s="201"/>
      <c r="J28" s="201"/>
      <c r="K28" s="201"/>
      <c r="L28" s="201"/>
      <c r="M28" s="201"/>
      <c r="N28" s="220" t="e">
        <f>SUM(#REF!)/COUNT(#REF!)</f>
        <v>#REF!</v>
      </c>
      <c r="O28" s="203">
        <f t="shared" si="1"/>
        <v>0</v>
      </c>
      <c r="P28" s="505">
        <f t="shared" si="2"/>
        <v>0</v>
      </c>
      <c r="Q28" s="506"/>
      <c r="R28" s="203">
        <f t="shared" si="3"/>
        <v>0</v>
      </c>
      <c r="S28" s="505">
        <f t="shared" si="4"/>
        <v>0</v>
      </c>
      <c r="T28" s="506"/>
      <c r="U28" s="203">
        <f t="shared" si="5"/>
        <v>0</v>
      </c>
      <c r="V28" s="203">
        <f t="shared" si="6"/>
        <v>0</v>
      </c>
      <c r="W28" s="203">
        <f t="shared" si="7"/>
        <v>0</v>
      </c>
      <c r="X28" s="203">
        <f t="shared" si="8"/>
        <v>0</v>
      </c>
      <c r="Y28" s="203">
        <f t="shared" si="9"/>
        <v>0</v>
      </c>
      <c r="Z28" s="204">
        <f t="shared" si="10"/>
        <v>0</v>
      </c>
    </row>
    <row r="29" spans="2:26" s="126" customFormat="1" ht="15" customHeight="1" x14ac:dyDescent="0.2">
      <c r="B29" s="198"/>
      <c r="C29" s="198"/>
      <c r="D29" s="198"/>
      <c r="E29" s="201"/>
      <c r="F29" s="200"/>
      <c r="G29" s="217"/>
      <c r="H29" s="200"/>
      <c r="I29" s="201"/>
      <c r="J29" s="201"/>
      <c r="K29" s="201"/>
      <c r="L29" s="201"/>
      <c r="M29" s="201"/>
      <c r="N29" s="220" t="e">
        <f>SUM(#REF!)/COUNT(#REF!)</f>
        <v>#REF!</v>
      </c>
      <c r="O29" s="203">
        <f t="shared" si="1"/>
        <v>0</v>
      </c>
      <c r="P29" s="505">
        <f t="shared" si="2"/>
        <v>0</v>
      </c>
      <c r="Q29" s="506"/>
      <c r="R29" s="203">
        <f t="shared" si="3"/>
        <v>0</v>
      </c>
      <c r="S29" s="505">
        <f t="shared" si="4"/>
        <v>0</v>
      </c>
      <c r="T29" s="506"/>
      <c r="U29" s="203">
        <f t="shared" si="5"/>
        <v>0</v>
      </c>
      <c r="V29" s="203">
        <f t="shared" si="6"/>
        <v>0</v>
      </c>
      <c r="W29" s="203">
        <f t="shared" si="7"/>
        <v>0</v>
      </c>
      <c r="X29" s="203">
        <f t="shared" si="8"/>
        <v>0</v>
      </c>
      <c r="Y29" s="203">
        <f t="shared" si="9"/>
        <v>0</v>
      </c>
      <c r="Z29" s="204">
        <f t="shared" si="10"/>
        <v>0</v>
      </c>
    </row>
    <row r="30" spans="2:26" s="126" customFormat="1" ht="15" customHeight="1" x14ac:dyDescent="0.2">
      <c r="B30" s="198"/>
      <c r="C30" s="198"/>
      <c r="D30" s="198"/>
      <c r="E30" s="201"/>
      <c r="F30" s="200"/>
      <c r="G30" s="217"/>
      <c r="H30" s="200"/>
      <c r="I30" s="201"/>
      <c r="J30" s="201"/>
      <c r="K30" s="201"/>
      <c r="L30" s="201"/>
      <c r="M30" s="201"/>
      <c r="N30" s="220" t="e">
        <f>SUM(#REF!)/COUNT(#REF!)</f>
        <v>#REF!</v>
      </c>
      <c r="O30" s="203">
        <f t="shared" si="1"/>
        <v>0</v>
      </c>
      <c r="P30" s="505">
        <f t="shared" si="2"/>
        <v>0</v>
      </c>
      <c r="Q30" s="506"/>
      <c r="R30" s="203">
        <f t="shared" si="3"/>
        <v>0</v>
      </c>
      <c r="S30" s="505">
        <f t="shared" si="4"/>
        <v>0</v>
      </c>
      <c r="T30" s="506"/>
      <c r="U30" s="203">
        <f t="shared" si="5"/>
        <v>0</v>
      </c>
      <c r="V30" s="203">
        <f t="shared" si="6"/>
        <v>0</v>
      </c>
      <c r="W30" s="203">
        <f t="shared" si="7"/>
        <v>0</v>
      </c>
      <c r="X30" s="203">
        <f t="shared" si="8"/>
        <v>0</v>
      </c>
      <c r="Y30" s="203">
        <f t="shared" si="9"/>
        <v>0</v>
      </c>
      <c r="Z30" s="204">
        <f t="shared" si="10"/>
        <v>0</v>
      </c>
    </row>
    <row r="31" spans="2:26" s="126" customFormat="1" ht="15" customHeight="1" x14ac:dyDescent="0.2">
      <c r="B31" s="198"/>
      <c r="C31" s="198"/>
      <c r="D31" s="198"/>
      <c r="E31" s="201"/>
      <c r="F31" s="200"/>
      <c r="G31" s="217"/>
      <c r="H31" s="200"/>
      <c r="I31" s="201"/>
      <c r="J31" s="201"/>
      <c r="K31" s="201"/>
      <c r="L31" s="201"/>
      <c r="M31" s="201"/>
      <c r="N31" s="220" t="e">
        <f>SUM(#REF!)/COUNT(#REF!)</f>
        <v>#REF!</v>
      </c>
      <c r="O31" s="203">
        <f t="shared" si="1"/>
        <v>0</v>
      </c>
      <c r="P31" s="505">
        <f t="shared" si="2"/>
        <v>0</v>
      </c>
      <c r="Q31" s="506"/>
      <c r="R31" s="203">
        <f t="shared" si="3"/>
        <v>0</v>
      </c>
      <c r="S31" s="505">
        <f t="shared" si="4"/>
        <v>0</v>
      </c>
      <c r="T31" s="506"/>
      <c r="U31" s="203">
        <f t="shared" si="5"/>
        <v>0</v>
      </c>
      <c r="V31" s="203">
        <f t="shared" si="6"/>
        <v>0</v>
      </c>
      <c r="W31" s="203">
        <f t="shared" si="7"/>
        <v>0</v>
      </c>
      <c r="X31" s="203">
        <f t="shared" si="8"/>
        <v>0</v>
      </c>
      <c r="Y31" s="203">
        <f t="shared" si="9"/>
        <v>0</v>
      </c>
      <c r="Z31" s="204">
        <f t="shared" si="10"/>
        <v>0</v>
      </c>
    </row>
    <row r="32" spans="2:26" s="126" customFormat="1" ht="15" hidden="1" customHeight="1" x14ac:dyDescent="0.2">
      <c r="B32" s="198"/>
      <c r="C32" s="198"/>
      <c r="D32" s="198"/>
      <c r="E32" s="201"/>
      <c r="F32" s="200"/>
      <c r="G32" s="217"/>
      <c r="H32" s="200"/>
      <c r="I32" s="201"/>
      <c r="J32" s="201"/>
      <c r="K32" s="201"/>
      <c r="L32" s="201"/>
      <c r="M32" s="201"/>
      <c r="N32" s="220" t="e">
        <f>SUM(#REF!)/COUNT(#REF!)</f>
        <v>#REF!</v>
      </c>
      <c r="O32" s="203">
        <f t="shared" si="1"/>
        <v>0</v>
      </c>
      <c r="P32" s="505">
        <f t="shared" si="2"/>
        <v>0</v>
      </c>
      <c r="Q32" s="506"/>
      <c r="R32" s="203">
        <f t="shared" si="3"/>
        <v>0</v>
      </c>
      <c r="S32" s="505">
        <f t="shared" si="4"/>
        <v>0</v>
      </c>
      <c r="T32" s="506"/>
      <c r="U32" s="203">
        <f t="shared" si="5"/>
        <v>0</v>
      </c>
      <c r="V32" s="203">
        <f t="shared" si="6"/>
        <v>0</v>
      </c>
      <c r="W32" s="203">
        <f t="shared" si="7"/>
        <v>0</v>
      </c>
      <c r="X32" s="203">
        <f t="shared" si="8"/>
        <v>0</v>
      </c>
      <c r="Y32" s="203">
        <f t="shared" si="9"/>
        <v>0</v>
      </c>
      <c r="Z32" s="204">
        <f t="shared" si="10"/>
        <v>0</v>
      </c>
    </row>
    <row r="33" spans="2:26" s="126" customFormat="1" ht="15" hidden="1" customHeight="1" x14ac:dyDescent="0.2">
      <c r="B33" s="198"/>
      <c r="C33" s="198"/>
      <c r="D33" s="198"/>
      <c r="E33" s="201"/>
      <c r="F33" s="200"/>
      <c r="G33" s="217"/>
      <c r="H33" s="200"/>
      <c r="I33" s="201"/>
      <c r="J33" s="201"/>
      <c r="K33" s="201"/>
      <c r="L33" s="201"/>
      <c r="M33" s="201"/>
      <c r="N33" s="220" t="e">
        <f>SUM(#REF!)/COUNT(#REF!)</f>
        <v>#REF!</v>
      </c>
      <c r="O33" s="203">
        <f t="shared" si="1"/>
        <v>0</v>
      </c>
      <c r="P33" s="505">
        <f t="shared" si="2"/>
        <v>0</v>
      </c>
      <c r="Q33" s="506"/>
      <c r="R33" s="203">
        <f t="shared" si="3"/>
        <v>0</v>
      </c>
      <c r="S33" s="505">
        <f t="shared" si="4"/>
        <v>0</v>
      </c>
      <c r="T33" s="506"/>
      <c r="U33" s="203">
        <f t="shared" si="5"/>
        <v>0</v>
      </c>
      <c r="V33" s="203">
        <f t="shared" si="6"/>
        <v>0</v>
      </c>
      <c r="W33" s="203">
        <f t="shared" si="7"/>
        <v>0</v>
      </c>
      <c r="X33" s="203">
        <f t="shared" si="8"/>
        <v>0</v>
      </c>
      <c r="Y33" s="203">
        <f t="shared" si="9"/>
        <v>0</v>
      </c>
      <c r="Z33" s="204">
        <f t="shared" si="10"/>
        <v>0</v>
      </c>
    </row>
    <row r="34" spans="2:26" s="126" customFormat="1" ht="15" hidden="1" customHeight="1" x14ac:dyDescent="0.2">
      <c r="B34" s="198"/>
      <c r="C34" s="198"/>
      <c r="D34" s="198"/>
      <c r="E34" s="201"/>
      <c r="F34" s="200"/>
      <c r="G34" s="217"/>
      <c r="H34" s="200"/>
      <c r="I34" s="201"/>
      <c r="J34" s="201"/>
      <c r="K34" s="201"/>
      <c r="L34" s="201"/>
      <c r="M34" s="201"/>
      <c r="N34" s="220" t="e">
        <f>SUM(#REF!)/COUNT(#REF!)</f>
        <v>#REF!</v>
      </c>
      <c r="O34" s="203">
        <f t="shared" si="1"/>
        <v>0</v>
      </c>
      <c r="P34" s="505">
        <f t="shared" si="2"/>
        <v>0</v>
      </c>
      <c r="Q34" s="506"/>
      <c r="R34" s="203">
        <f t="shared" si="3"/>
        <v>0</v>
      </c>
      <c r="S34" s="505">
        <f t="shared" si="4"/>
        <v>0</v>
      </c>
      <c r="T34" s="506"/>
      <c r="U34" s="203">
        <f t="shared" si="5"/>
        <v>0</v>
      </c>
      <c r="V34" s="203">
        <f t="shared" si="6"/>
        <v>0</v>
      </c>
      <c r="W34" s="203">
        <f t="shared" si="7"/>
        <v>0</v>
      </c>
      <c r="X34" s="203">
        <f t="shared" si="8"/>
        <v>0</v>
      </c>
      <c r="Y34" s="203">
        <f t="shared" si="9"/>
        <v>0</v>
      </c>
      <c r="Z34" s="204">
        <f t="shared" si="10"/>
        <v>0</v>
      </c>
    </row>
    <row r="35" spans="2:26" s="126" customFormat="1" ht="15" hidden="1" customHeight="1" x14ac:dyDescent="0.2">
      <c r="B35" s="198"/>
      <c r="C35" s="198"/>
      <c r="D35" s="198"/>
      <c r="E35" s="201"/>
      <c r="F35" s="200"/>
      <c r="G35" s="217"/>
      <c r="H35" s="200"/>
      <c r="I35" s="201"/>
      <c r="J35" s="201"/>
      <c r="K35" s="201"/>
      <c r="L35" s="201"/>
      <c r="M35" s="201"/>
      <c r="N35" s="220" t="e">
        <f>SUM(#REF!)/COUNT(#REF!)</f>
        <v>#REF!</v>
      </c>
      <c r="O35" s="203">
        <f t="shared" si="1"/>
        <v>0</v>
      </c>
      <c r="P35" s="505">
        <f t="shared" si="2"/>
        <v>0</v>
      </c>
      <c r="Q35" s="506"/>
      <c r="R35" s="203">
        <f t="shared" si="3"/>
        <v>0</v>
      </c>
      <c r="S35" s="505">
        <f t="shared" si="4"/>
        <v>0</v>
      </c>
      <c r="T35" s="506"/>
      <c r="U35" s="203">
        <f t="shared" si="5"/>
        <v>0</v>
      </c>
      <c r="V35" s="203">
        <f t="shared" si="6"/>
        <v>0</v>
      </c>
      <c r="W35" s="203">
        <f t="shared" si="7"/>
        <v>0</v>
      </c>
      <c r="X35" s="203">
        <f t="shared" si="8"/>
        <v>0</v>
      </c>
      <c r="Y35" s="203">
        <f t="shared" si="9"/>
        <v>0</v>
      </c>
      <c r="Z35" s="204">
        <f t="shared" si="10"/>
        <v>0</v>
      </c>
    </row>
    <row r="36" spans="2:26" s="126" customFormat="1" ht="15" hidden="1" customHeight="1" x14ac:dyDescent="0.2">
      <c r="B36" s="198"/>
      <c r="C36" s="198"/>
      <c r="D36" s="198"/>
      <c r="E36" s="201"/>
      <c r="F36" s="200"/>
      <c r="G36" s="217"/>
      <c r="H36" s="200"/>
      <c r="I36" s="201"/>
      <c r="J36" s="201"/>
      <c r="K36" s="201"/>
      <c r="L36" s="201"/>
      <c r="M36" s="201"/>
      <c r="N36" s="220" t="e">
        <f>SUM(#REF!)/COUNT(#REF!)</f>
        <v>#REF!</v>
      </c>
      <c r="O36" s="203">
        <f t="shared" si="1"/>
        <v>0</v>
      </c>
      <c r="P36" s="505">
        <f t="shared" si="2"/>
        <v>0</v>
      </c>
      <c r="Q36" s="506"/>
      <c r="R36" s="203">
        <f t="shared" si="3"/>
        <v>0</v>
      </c>
      <c r="S36" s="505">
        <f t="shared" si="4"/>
        <v>0</v>
      </c>
      <c r="T36" s="506"/>
      <c r="U36" s="203">
        <f>IF(G36="PRÉ-MOLD.",I36*E36,0)</f>
        <v>0</v>
      </c>
      <c r="V36" s="203">
        <f t="shared" si="6"/>
        <v>0</v>
      </c>
      <c r="W36" s="203">
        <f t="shared" si="7"/>
        <v>0</v>
      </c>
      <c r="X36" s="203">
        <f t="shared" si="8"/>
        <v>0</v>
      </c>
      <c r="Y36" s="203">
        <f t="shared" si="9"/>
        <v>0</v>
      </c>
      <c r="Z36" s="204">
        <f t="shared" si="10"/>
        <v>0</v>
      </c>
    </row>
    <row r="37" spans="2:26" s="126" customFormat="1" ht="15" hidden="1" customHeight="1" x14ac:dyDescent="0.2">
      <c r="B37" s="198"/>
      <c r="C37" s="198"/>
      <c r="D37" s="198"/>
      <c r="E37" s="201"/>
      <c r="F37" s="200"/>
      <c r="G37" s="217"/>
      <c r="H37" s="200"/>
      <c r="I37" s="201"/>
      <c r="J37" s="201"/>
      <c r="K37" s="201"/>
      <c r="L37" s="201"/>
      <c r="M37" s="201"/>
      <c r="N37" s="220" t="e">
        <f>SUM(#REF!)/COUNT(#REF!)</f>
        <v>#REF!</v>
      </c>
      <c r="O37" s="203">
        <f t="shared" si="1"/>
        <v>0</v>
      </c>
      <c r="P37" s="505">
        <f t="shared" si="2"/>
        <v>0</v>
      </c>
      <c r="Q37" s="506"/>
      <c r="R37" s="203">
        <f t="shared" si="3"/>
        <v>0</v>
      </c>
      <c r="S37" s="505">
        <f t="shared" si="4"/>
        <v>0</v>
      </c>
      <c r="T37" s="506"/>
      <c r="U37" s="203">
        <f t="shared" ref="U37:U46" si="11">IF(G37="PRÉ-MOLD.",I37*E37,0)</f>
        <v>0</v>
      </c>
      <c r="V37" s="203">
        <f t="shared" si="6"/>
        <v>0</v>
      </c>
      <c r="W37" s="203">
        <f t="shared" si="7"/>
        <v>0</v>
      </c>
      <c r="X37" s="203">
        <f t="shared" si="8"/>
        <v>0</v>
      </c>
      <c r="Y37" s="203">
        <f t="shared" si="9"/>
        <v>0</v>
      </c>
      <c r="Z37" s="204">
        <f t="shared" si="10"/>
        <v>0</v>
      </c>
    </row>
    <row r="38" spans="2:26" s="126" customFormat="1" ht="15" hidden="1" customHeight="1" x14ac:dyDescent="0.2">
      <c r="B38" s="198"/>
      <c r="C38" s="227"/>
      <c r="D38" s="198"/>
      <c r="E38" s="201"/>
      <c r="F38" s="200"/>
      <c r="G38" s="217"/>
      <c r="H38" s="200"/>
      <c r="I38" s="201"/>
      <c r="J38" s="201"/>
      <c r="K38" s="201"/>
      <c r="L38" s="201"/>
      <c r="M38" s="201"/>
      <c r="N38" s="220" t="e">
        <f>SUM(#REF!)/COUNT(#REF!)</f>
        <v>#REF!</v>
      </c>
      <c r="O38" s="203">
        <f t="shared" si="1"/>
        <v>0</v>
      </c>
      <c r="P38" s="505">
        <f t="shared" si="2"/>
        <v>0</v>
      </c>
      <c r="Q38" s="506"/>
      <c r="R38" s="203">
        <f t="shared" si="3"/>
        <v>0</v>
      </c>
      <c r="S38" s="505">
        <f t="shared" si="4"/>
        <v>0</v>
      </c>
      <c r="T38" s="506"/>
      <c r="U38" s="203">
        <f t="shared" si="11"/>
        <v>0</v>
      </c>
      <c r="V38" s="203">
        <f t="shared" si="6"/>
        <v>0</v>
      </c>
      <c r="W38" s="203">
        <f t="shared" si="7"/>
        <v>0</v>
      </c>
      <c r="X38" s="203">
        <f t="shared" si="8"/>
        <v>0</v>
      </c>
      <c r="Y38" s="203">
        <f t="shared" si="9"/>
        <v>0</v>
      </c>
      <c r="Z38" s="204">
        <f t="shared" si="10"/>
        <v>0</v>
      </c>
    </row>
    <row r="39" spans="2:26" s="126" customFormat="1" ht="15" hidden="1" customHeight="1" x14ac:dyDescent="0.2">
      <c r="B39" s="198"/>
      <c r="C39" s="227"/>
      <c r="D39" s="198"/>
      <c r="E39" s="201"/>
      <c r="F39" s="200"/>
      <c r="G39" s="217"/>
      <c r="H39" s="200"/>
      <c r="I39" s="201"/>
      <c r="J39" s="201"/>
      <c r="K39" s="201"/>
      <c r="L39" s="201"/>
      <c r="M39" s="201"/>
      <c r="N39" s="220" t="e">
        <f>SUM(#REF!)/COUNT(#REF!)</f>
        <v>#REF!</v>
      </c>
      <c r="O39" s="203">
        <f t="shared" si="1"/>
        <v>0</v>
      </c>
      <c r="P39" s="505">
        <f t="shared" si="2"/>
        <v>0</v>
      </c>
      <c r="Q39" s="506"/>
      <c r="R39" s="203">
        <f t="shared" si="3"/>
        <v>0</v>
      </c>
      <c r="S39" s="505">
        <f t="shared" si="4"/>
        <v>0</v>
      </c>
      <c r="T39" s="506"/>
      <c r="U39" s="203">
        <f t="shared" si="11"/>
        <v>0</v>
      </c>
      <c r="V39" s="203">
        <f t="shared" si="6"/>
        <v>0</v>
      </c>
      <c r="W39" s="203">
        <f t="shared" si="7"/>
        <v>0</v>
      </c>
      <c r="X39" s="203">
        <f t="shared" si="8"/>
        <v>0</v>
      </c>
      <c r="Y39" s="203">
        <f t="shared" si="9"/>
        <v>0</v>
      </c>
      <c r="Z39" s="204">
        <f t="shared" si="10"/>
        <v>0</v>
      </c>
    </row>
    <row r="40" spans="2:26" s="126" customFormat="1" ht="15" hidden="1" customHeight="1" x14ac:dyDescent="0.2">
      <c r="B40" s="198"/>
      <c r="C40" s="227"/>
      <c r="D40" s="198"/>
      <c r="E40" s="201"/>
      <c r="F40" s="200"/>
      <c r="G40" s="217"/>
      <c r="H40" s="200"/>
      <c r="I40" s="201"/>
      <c r="J40" s="201"/>
      <c r="K40" s="201"/>
      <c r="L40" s="201"/>
      <c r="M40" s="201"/>
      <c r="N40" s="220" t="e">
        <f>SUM(#REF!)/COUNT(#REF!)</f>
        <v>#REF!</v>
      </c>
      <c r="O40" s="203">
        <f t="shared" si="1"/>
        <v>0</v>
      </c>
      <c r="P40" s="505">
        <f t="shared" si="2"/>
        <v>0</v>
      </c>
      <c r="Q40" s="506"/>
      <c r="R40" s="203">
        <f t="shared" si="3"/>
        <v>0</v>
      </c>
      <c r="S40" s="505">
        <f t="shared" si="4"/>
        <v>0</v>
      </c>
      <c r="T40" s="506"/>
      <c r="U40" s="203">
        <f t="shared" si="11"/>
        <v>0</v>
      </c>
      <c r="V40" s="203">
        <f t="shared" si="6"/>
        <v>0</v>
      </c>
      <c r="W40" s="203">
        <f t="shared" si="7"/>
        <v>0</v>
      </c>
      <c r="X40" s="203">
        <f t="shared" si="8"/>
        <v>0</v>
      </c>
      <c r="Y40" s="203">
        <f t="shared" si="9"/>
        <v>0</v>
      </c>
      <c r="Z40" s="204">
        <f t="shared" si="10"/>
        <v>0</v>
      </c>
    </row>
    <row r="41" spans="2:26" s="126" customFormat="1" ht="15" hidden="1" customHeight="1" x14ac:dyDescent="0.2">
      <c r="B41" s="198"/>
      <c r="C41" s="227"/>
      <c r="D41" s="198"/>
      <c r="E41" s="201"/>
      <c r="F41" s="200"/>
      <c r="G41" s="217"/>
      <c r="H41" s="200"/>
      <c r="I41" s="201"/>
      <c r="J41" s="201"/>
      <c r="K41" s="201"/>
      <c r="L41" s="201"/>
      <c r="M41" s="201"/>
      <c r="N41" s="220" t="e">
        <f>SUM(#REF!)/COUNT(#REF!)</f>
        <v>#REF!</v>
      </c>
      <c r="O41" s="203">
        <f t="shared" si="1"/>
        <v>0</v>
      </c>
      <c r="P41" s="505">
        <f t="shared" si="2"/>
        <v>0</v>
      </c>
      <c r="Q41" s="506"/>
      <c r="R41" s="203">
        <f t="shared" si="3"/>
        <v>0</v>
      </c>
      <c r="S41" s="505">
        <f t="shared" si="4"/>
        <v>0</v>
      </c>
      <c r="T41" s="506"/>
      <c r="U41" s="203">
        <f t="shared" si="11"/>
        <v>0</v>
      </c>
      <c r="V41" s="203">
        <f t="shared" si="6"/>
        <v>0</v>
      </c>
      <c r="W41" s="203">
        <f t="shared" si="7"/>
        <v>0</v>
      </c>
      <c r="X41" s="203">
        <f t="shared" si="8"/>
        <v>0</v>
      </c>
      <c r="Y41" s="203">
        <f t="shared" si="9"/>
        <v>0</v>
      </c>
      <c r="Z41" s="204">
        <f t="shared" si="10"/>
        <v>0</v>
      </c>
    </row>
    <row r="42" spans="2:26" s="126" customFormat="1" ht="15" hidden="1" customHeight="1" x14ac:dyDescent="0.2">
      <c r="B42" s="198"/>
      <c r="C42" s="227"/>
      <c r="D42" s="198"/>
      <c r="E42" s="201"/>
      <c r="F42" s="200"/>
      <c r="G42" s="217"/>
      <c r="H42" s="200"/>
      <c r="I42" s="201"/>
      <c r="J42" s="201"/>
      <c r="K42" s="201"/>
      <c r="L42" s="201"/>
      <c r="M42" s="201"/>
      <c r="N42" s="220" t="e">
        <f>SUM(#REF!)/COUNT(#REF!)</f>
        <v>#REF!</v>
      </c>
      <c r="O42" s="203">
        <f t="shared" si="1"/>
        <v>0</v>
      </c>
      <c r="P42" s="505">
        <f t="shared" si="2"/>
        <v>0</v>
      </c>
      <c r="Q42" s="506"/>
      <c r="R42" s="203">
        <f t="shared" si="3"/>
        <v>0</v>
      </c>
      <c r="S42" s="505">
        <f t="shared" si="4"/>
        <v>0</v>
      </c>
      <c r="T42" s="506"/>
      <c r="U42" s="203">
        <f t="shared" si="11"/>
        <v>0</v>
      </c>
      <c r="V42" s="203">
        <f t="shared" si="6"/>
        <v>0</v>
      </c>
      <c r="W42" s="203">
        <f t="shared" si="7"/>
        <v>0</v>
      </c>
      <c r="X42" s="203">
        <f t="shared" si="8"/>
        <v>0</v>
      </c>
      <c r="Y42" s="203">
        <f t="shared" si="9"/>
        <v>0</v>
      </c>
      <c r="Z42" s="204">
        <f t="shared" si="10"/>
        <v>0</v>
      </c>
    </row>
    <row r="43" spans="2:26" s="126" customFormat="1" ht="15" hidden="1" customHeight="1" x14ac:dyDescent="0.2">
      <c r="B43" s="198"/>
      <c r="C43" s="227"/>
      <c r="D43" s="198"/>
      <c r="E43" s="201"/>
      <c r="F43" s="200"/>
      <c r="G43" s="217"/>
      <c r="H43" s="200"/>
      <c r="I43" s="201"/>
      <c r="J43" s="201"/>
      <c r="K43" s="201"/>
      <c r="L43" s="201"/>
      <c r="M43" s="201"/>
      <c r="N43" s="220" t="e">
        <f>SUM(#REF!)/COUNT(#REF!)</f>
        <v>#REF!</v>
      </c>
      <c r="O43" s="203">
        <f t="shared" si="1"/>
        <v>0</v>
      </c>
      <c r="P43" s="505">
        <f t="shared" si="2"/>
        <v>0</v>
      </c>
      <c r="Q43" s="506"/>
      <c r="R43" s="203">
        <f t="shared" si="3"/>
        <v>0</v>
      </c>
      <c r="S43" s="505">
        <f t="shared" si="4"/>
        <v>0</v>
      </c>
      <c r="T43" s="506"/>
      <c r="U43" s="203">
        <f t="shared" si="11"/>
        <v>0</v>
      </c>
      <c r="V43" s="203">
        <f t="shared" si="6"/>
        <v>0</v>
      </c>
      <c r="W43" s="203">
        <f t="shared" si="7"/>
        <v>0</v>
      </c>
      <c r="X43" s="203">
        <f t="shared" si="8"/>
        <v>0</v>
      </c>
      <c r="Y43" s="203">
        <f t="shared" si="9"/>
        <v>0</v>
      </c>
      <c r="Z43" s="204">
        <f t="shared" si="10"/>
        <v>0</v>
      </c>
    </row>
    <row r="44" spans="2:26" s="126" customFormat="1" ht="15" hidden="1" customHeight="1" x14ac:dyDescent="0.2">
      <c r="B44" s="198"/>
      <c r="C44" s="227"/>
      <c r="D44" s="198"/>
      <c r="E44" s="201"/>
      <c r="F44" s="200"/>
      <c r="G44" s="217"/>
      <c r="H44" s="200"/>
      <c r="I44" s="201"/>
      <c r="J44" s="201"/>
      <c r="K44" s="201"/>
      <c r="L44" s="201"/>
      <c r="M44" s="201"/>
      <c r="N44" s="220" t="e">
        <f>SUM(#REF!)/COUNT(#REF!)</f>
        <v>#REF!</v>
      </c>
      <c r="O44" s="203">
        <f t="shared" si="1"/>
        <v>0</v>
      </c>
      <c r="P44" s="505">
        <f t="shared" si="2"/>
        <v>0</v>
      </c>
      <c r="Q44" s="506"/>
      <c r="R44" s="203">
        <f t="shared" si="3"/>
        <v>0</v>
      </c>
      <c r="S44" s="505">
        <f t="shared" si="4"/>
        <v>0</v>
      </c>
      <c r="T44" s="506"/>
      <c r="U44" s="203">
        <f t="shared" si="11"/>
        <v>0</v>
      </c>
      <c r="V44" s="203">
        <f t="shared" si="6"/>
        <v>0</v>
      </c>
      <c r="W44" s="203">
        <f t="shared" si="7"/>
        <v>0</v>
      </c>
      <c r="X44" s="203">
        <f t="shared" si="8"/>
        <v>0</v>
      </c>
      <c r="Y44" s="203">
        <f t="shared" si="9"/>
        <v>0</v>
      </c>
      <c r="Z44" s="204">
        <f t="shared" si="10"/>
        <v>0</v>
      </c>
    </row>
    <row r="45" spans="2:26" s="126" customFormat="1" ht="15" hidden="1" customHeight="1" x14ac:dyDescent="0.2">
      <c r="B45" s="198"/>
      <c r="C45" s="227"/>
      <c r="D45" s="198"/>
      <c r="E45" s="201"/>
      <c r="F45" s="200"/>
      <c r="G45" s="217"/>
      <c r="H45" s="200"/>
      <c r="I45" s="201"/>
      <c r="J45" s="201"/>
      <c r="K45" s="201"/>
      <c r="L45" s="201"/>
      <c r="M45" s="201"/>
      <c r="N45" s="220" t="e">
        <f>SUM(#REF!)/COUNT(#REF!)</f>
        <v>#REF!</v>
      </c>
      <c r="O45" s="203">
        <f t="shared" si="1"/>
        <v>0</v>
      </c>
      <c r="P45" s="505">
        <f t="shared" si="2"/>
        <v>0</v>
      </c>
      <c r="Q45" s="506"/>
      <c r="R45" s="203">
        <f t="shared" si="3"/>
        <v>0</v>
      </c>
      <c r="S45" s="505">
        <f t="shared" si="4"/>
        <v>0</v>
      </c>
      <c r="T45" s="506"/>
      <c r="U45" s="203">
        <f t="shared" si="11"/>
        <v>0</v>
      </c>
      <c r="V45" s="203">
        <f t="shared" si="6"/>
        <v>0</v>
      </c>
      <c r="W45" s="203">
        <f t="shared" si="7"/>
        <v>0</v>
      </c>
      <c r="X45" s="203">
        <f t="shared" si="8"/>
        <v>0</v>
      </c>
      <c r="Y45" s="203">
        <f t="shared" si="9"/>
        <v>0</v>
      </c>
      <c r="Z45" s="204">
        <f t="shared" si="10"/>
        <v>0</v>
      </c>
    </row>
    <row r="46" spans="2:26" s="126" customFormat="1" ht="15" hidden="1" customHeight="1" x14ac:dyDescent="0.2">
      <c r="B46" s="198"/>
      <c r="C46" s="227"/>
      <c r="D46" s="198"/>
      <c r="E46" s="201"/>
      <c r="F46" s="200"/>
      <c r="G46" s="217"/>
      <c r="H46" s="200"/>
      <c r="I46" s="201"/>
      <c r="J46" s="201"/>
      <c r="K46" s="201"/>
      <c r="L46" s="201"/>
      <c r="M46" s="201"/>
      <c r="N46" s="220" t="e">
        <f>SUM(#REF!)/COUNT(#REF!)</f>
        <v>#REF!</v>
      </c>
      <c r="O46" s="203">
        <f t="shared" si="1"/>
        <v>0</v>
      </c>
      <c r="P46" s="505">
        <f t="shared" si="2"/>
        <v>0</v>
      </c>
      <c r="Q46" s="506"/>
      <c r="R46" s="203">
        <f t="shared" si="3"/>
        <v>0</v>
      </c>
      <c r="S46" s="505">
        <f t="shared" si="4"/>
        <v>0</v>
      </c>
      <c r="T46" s="506"/>
      <c r="U46" s="203">
        <f t="shared" si="11"/>
        <v>0</v>
      </c>
      <c r="V46" s="203">
        <f t="shared" si="6"/>
        <v>0</v>
      </c>
      <c r="W46" s="203">
        <f t="shared" si="7"/>
        <v>0</v>
      </c>
      <c r="X46" s="203">
        <f t="shared" si="8"/>
        <v>0</v>
      </c>
      <c r="Y46" s="203">
        <f t="shared" si="9"/>
        <v>0</v>
      </c>
      <c r="Z46" s="204">
        <f t="shared" si="10"/>
        <v>0</v>
      </c>
    </row>
    <row r="47" spans="2:26" s="126" customFormat="1" ht="15" hidden="1" customHeight="1" x14ac:dyDescent="0.2">
      <c r="B47" s="198"/>
      <c r="C47" s="198"/>
      <c r="D47" s="198"/>
      <c r="E47" s="201"/>
      <c r="F47" s="200"/>
      <c r="G47" s="217"/>
      <c r="H47" s="200"/>
      <c r="I47" s="201"/>
      <c r="J47" s="201"/>
      <c r="K47" s="201"/>
      <c r="L47" s="201"/>
      <c r="M47" s="201"/>
      <c r="N47" s="220" t="e">
        <f>SUM(#REF!)/COUNT(#REF!)</f>
        <v>#REF!</v>
      </c>
      <c r="O47" s="203">
        <f t="shared" si="1"/>
        <v>0</v>
      </c>
      <c r="P47" s="505">
        <f t="shared" si="2"/>
        <v>0</v>
      </c>
      <c r="Q47" s="506"/>
      <c r="R47" s="203">
        <f t="shared" si="3"/>
        <v>0</v>
      </c>
      <c r="S47" s="505">
        <f t="shared" si="4"/>
        <v>0</v>
      </c>
      <c r="T47" s="506"/>
      <c r="U47" s="203">
        <f t="shared" si="5"/>
        <v>0</v>
      </c>
      <c r="V47" s="203">
        <f t="shared" si="6"/>
        <v>0</v>
      </c>
      <c r="W47" s="203">
        <f t="shared" si="7"/>
        <v>0</v>
      </c>
      <c r="X47" s="203">
        <f t="shared" si="8"/>
        <v>0</v>
      </c>
      <c r="Y47" s="203">
        <f t="shared" si="9"/>
        <v>0</v>
      </c>
      <c r="Z47" s="204">
        <f t="shared" si="10"/>
        <v>0</v>
      </c>
    </row>
    <row r="48" spans="2:26" s="126" customFormat="1" ht="15" hidden="1" customHeight="1" x14ac:dyDescent="0.2">
      <c r="B48" s="198"/>
      <c r="C48" s="198"/>
      <c r="D48" s="198"/>
      <c r="E48" s="201"/>
      <c r="F48" s="200"/>
      <c r="G48" s="217"/>
      <c r="H48" s="200"/>
      <c r="I48" s="201"/>
      <c r="J48" s="201"/>
      <c r="K48" s="201"/>
      <c r="L48" s="201"/>
      <c r="M48" s="201"/>
      <c r="N48" s="220" t="e">
        <f>SUM(#REF!)/COUNT(#REF!)</f>
        <v>#REF!</v>
      </c>
      <c r="O48" s="203">
        <f t="shared" si="1"/>
        <v>0</v>
      </c>
      <c r="P48" s="505">
        <f t="shared" si="2"/>
        <v>0</v>
      </c>
      <c r="Q48" s="506"/>
      <c r="R48" s="203">
        <f t="shared" si="3"/>
        <v>0</v>
      </c>
      <c r="S48" s="505">
        <f t="shared" si="4"/>
        <v>0</v>
      </c>
      <c r="T48" s="506"/>
      <c r="U48" s="203">
        <f t="shared" si="5"/>
        <v>0</v>
      </c>
      <c r="V48" s="203">
        <f t="shared" si="6"/>
        <v>0</v>
      </c>
      <c r="W48" s="203">
        <f t="shared" si="7"/>
        <v>0</v>
      </c>
      <c r="X48" s="203">
        <f t="shared" si="8"/>
        <v>0</v>
      </c>
      <c r="Y48" s="203">
        <f t="shared" si="9"/>
        <v>0</v>
      </c>
      <c r="Z48" s="204">
        <f t="shared" si="10"/>
        <v>0</v>
      </c>
    </row>
    <row r="49" spans="2:26" s="126" customFormat="1" ht="15" hidden="1" customHeight="1" x14ac:dyDescent="0.2">
      <c r="B49" s="198"/>
      <c r="C49" s="198"/>
      <c r="D49" s="198"/>
      <c r="E49" s="201"/>
      <c r="F49" s="200"/>
      <c r="G49" s="217"/>
      <c r="H49" s="200"/>
      <c r="I49" s="201"/>
      <c r="J49" s="201"/>
      <c r="K49" s="201"/>
      <c r="L49" s="201"/>
      <c r="M49" s="201"/>
      <c r="N49" s="220" t="e">
        <f>SUM(#REF!)/COUNT(#REF!)</f>
        <v>#REF!</v>
      </c>
      <c r="O49" s="203">
        <f t="shared" si="1"/>
        <v>0</v>
      </c>
      <c r="P49" s="505">
        <f t="shared" si="2"/>
        <v>0</v>
      </c>
      <c r="Q49" s="506"/>
      <c r="R49" s="203">
        <f t="shared" si="3"/>
        <v>0</v>
      </c>
      <c r="S49" s="505">
        <f t="shared" si="4"/>
        <v>0</v>
      </c>
      <c r="T49" s="506"/>
      <c r="U49" s="203">
        <f t="shared" si="5"/>
        <v>0</v>
      </c>
      <c r="V49" s="203">
        <f t="shared" si="6"/>
        <v>0</v>
      </c>
      <c r="W49" s="203">
        <f t="shared" si="7"/>
        <v>0</v>
      </c>
      <c r="X49" s="203">
        <f t="shared" si="8"/>
        <v>0</v>
      </c>
      <c r="Y49" s="203">
        <f t="shared" si="9"/>
        <v>0</v>
      </c>
      <c r="Z49" s="204">
        <f t="shared" si="10"/>
        <v>0</v>
      </c>
    </row>
    <row r="50" spans="2:26" s="126" customFormat="1" ht="15" hidden="1" customHeight="1" x14ac:dyDescent="0.2">
      <c r="B50" s="198"/>
      <c r="C50" s="198"/>
      <c r="D50" s="198"/>
      <c r="E50" s="201"/>
      <c r="F50" s="200"/>
      <c r="G50" s="217"/>
      <c r="H50" s="200"/>
      <c r="I50" s="201"/>
      <c r="J50" s="201"/>
      <c r="K50" s="201"/>
      <c r="L50" s="201"/>
      <c r="M50" s="201"/>
      <c r="N50" s="220" t="e">
        <f>SUM(#REF!)/COUNT(#REF!)</f>
        <v>#REF!</v>
      </c>
      <c r="O50" s="203">
        <f t="shared" si="1"/>
        <v>0</v>
      </c>
      <c r="P50" s="505">
        <f t="shared" si="2"/>
        <v>0</v>
      </c>
      <c r="Q50" s="506"/>
      <c r="R50" s="203">
        <f t="shared" si="3"/>
        <v>0</v>
      </c>
      <c r="S50" s="505">
        <f t="shared" si="4"/>
        <v>0</v>
      </c>
      <c r="T50" s="506"/>
      <c r="U50" s="203">
        <f t="shared" si="5"/>
        <v>0</v>
      </c>
      <c r="V50" s="203">
        <f t="shared" si="6"/>
        <v>0</v>
      </c>
      <c r="W50" s="203">
        <f t="shared" si="7"/>
        <v>0</v>
      </c>
      <c r="X50" s="203">
        <f t="shared" si="8"/>
        <v>0</v>
      </c>
      <c r="Y50" s="203">
        <f t="shared" si="9"/>
        <v>0</v>
      </c>
      <c r="Z50" s="204">
        <f t="shared" si="10"/>
        <v>0</v>
      </c>
    </row>
    <row r="51" spans="2:26" s="126" customFormat="1" ht="15" hidden="1" customHeight="1" x14ac:dyDescent="0.2">
      <c r="B51" s="198"/>
      <c r="C51" s="198"/>
      <c r="D51" s="198"/>
      <c r="E51" s="201"/>
      <c r="F51" s="200"/>
      <c r="G51" s="217"/>
      <c r="H51" s="221"/>
      <c r="I51" s="201"/>
      <c r="J51" s="201"/>
      <c r="K51" s="201"/>
      <c r="L51" s="201"/>
      <c r="M51" s="201"/>
      <c r="N51" s="220" t="e">
        <f>SUM(#REF!)/COUNT(#REF!)</f>
        <v>#REF!</v>
      </c>
      <c r="O51" s="203">
        <f t="shared" si="1"/>
        <v>0</v>
      </c>
      <c r="P51" s="505">
        <f t="shared" si="2"/>
        <v>0</v>
      </c>
      <c r="Q51" s="506"/>
      <c r="R51" s="203">
        <f t="shared" si="3"/>
        <v>0</v>
      </c>
      <c r="S51" s="505">
        <f t="shared" si="4"/>
        <v>0</v>
      </c>
      <c r="T51" s="506"/>
      <c r="U51" s="203">
        <f t="shared" si="5"/>
        <v>0</v>
      </c>
      <c r="V51" s="203">
        <f t="shared" si="6"/>
        <v>0</v>
      </c>
      <c r="W51" s="203">
        <f t="shared" si="7"/>
        <v>0</v>
      </c>
      <c r="X51" s="203">
        <f t="shared" si="8"/>
        <v>0</v>
      </c>
      <c r="Y51" s="203">
        <f t="shared" si="9"/>
        <v>0</v>
      </c>
      <c r="Z51" s="204">
        <f t="shared" si="10"/>
        <v>0</v>
      </c>
    </row>
    <row r="52" spans="2:26" s="126" customFormat="1" ht="15" hidden="1" customHeight="1" x14ac:dyDescent="0.2">
      <c r="B52" s="198"/>
      <c r="C52" s="198"/>
      <c r="D52" s="198"/>
      <c r="E52" s="201"/>
      <c r="F52" s="200"/>
      <c r="G52" s="217"/>
      <c r="H52" s="221"/>
      <c r="I52" s="201"/>
      <c r="J52" s="201"/>
      <c r="K52" s="201"/>
      <c r="L52" s="201"/>
      <c r="M52" s="201"/>
      <c r="N52" s="220" t="e">
        <f>SUM(#REF!)/COUNT(#REF!)</f>
        <v>#REF!</v>
      </c>
      <c r="O52" s="203">
        <f t="shared" si="1"/>
        <v>0</v>
      </c>
      <c r="P52" s="505">
        <f t="shared" si="2"/>
        <v>0</v>
      </c>
      <c r="Q52" s="506"/>
      <c r="R52" s="203">
        <f t="shared" si="3"/>
        <v>0</v>
      </c>
      <c r="S52" s="505">
        <f t="shared" si="4"/>
        <v>0</v>
      </c>
      <c r="T52" s="506"/>
      <c r="U52" s="203">
        <f t="shared" si="5"/>
        <v>0</v>
      </c>
      <c r="V52" s="203">
        <f t="shared" si="6"/>
        <v>0</v>
      </c>
      <c r="W52" s="203">
        <f t="shared" si="7"/>
        <v>0</v>
      </c>
      <c r="X52" s="203">
        <f t="shared" si="8"/>
        <v>0</v>
      </c>
      <c r="Y52" s="203">
        <f t="shared" si="9"/>
        <v>0</v>
      </c>
      <c r="Z52" s="204">
        <f t="shared" si="10"/>
        <v>0</v>
      </c>
    </row>
    <row r="53" spans="2:26" s="126" customFormat="1" ht="15" hidden="1" customHeight="1" x14ac:dyDescent="0.2">
      <c r="B53" s="198"/>
      <c r="C53" s="198"/>
      <c r="D53" s="198"/>
      <c r="E53" s="201"/>
      <c r="F53" s="200"/>
      <c r="G53" s="217"/>
      <c r="H53" s="221"/>
      <c r="I53" s="201"/>
      <c r="J53" s="201"/>
      <c r="K53" s="201"/>
      <c r="L53" s="201"/>
      <c r="M53" s="201"/>
      <c r="N53" s="220" t="e">
        <f>SUM(#REF!)/COUNT(#REF!)</f>
        <v>#REF!</v>
      </c>
      <c r="O53" s="203">
        <f t="shared" si="1"/>
        <v>0</v>
      </c>
      <c r="P53" s="505">
        <f t="shared" si="2"/>
        <v>0</v>
      </c>
      <c r="Q53" s="506"/>
      <c r="R53" s="203">
        <f t="shared" si="3"/>
        <v>0</v>
      </c>
      <c r="S53" s="505">
        <f t="shared" si="4"/>
        <v>0</v>
      </c>
      <c r="T53" s="506"/>
      <c r="U53" s="203">
        <f t="shared" si="5"/>
        <v>0</v>
      </c>
      <c r="V53" s="203">
        <f t="shared" si="6"/>
        <v>0</v>
      </c>
      <c r="W53" s="203">
        <f t="shared" si="7"/>
        <v>0</v>
      </c>
      <c r="X53" s="203">
        <f t="shared" si="8"/>
        <v>0</v>
      </c>
      <c r="Y53" s="203">
        <f t="shared" si="9"/>
        <v>0</v>
      </c>
      <c r="Z53" s="204">
        <f t="shared" si="10"/>
        <v>0</v>
      </c>
    </row>
    <row r="54" spans="2:26" s="126" customFormat="1" ht="15" hidden="1" customHeight="1" x14ac:dyDescent="0.2">
      <c r="B54" s="198"/>
      <c r="C54" s="198"/>
      <c r="D54" s="198"/>
      <c r="E54" s="201"/>
      <c r="F54" s="200"/>
      <c r="G54" s="217"/>
      <c r="H54" s="221"/>
      <c r="I54" s="201"/>
      <c r="J54" s="201"/>
      <c r="K54" s="201"/>
      <c r="L54" s="201"/>
      <c r="M54" s="201"/>
      <c r="N54" s="220" t="e">
        <f>SUM(#REF!)/COUNT(#REF!)</f>
        <v>#REF!</v>
      </c>
      <c r="O54" s="203">
        <f t="shared" si="1"/>
        <v>0</v>
      </c>
      <c r="P54" s="505">
        <f t="shared" si="2"/>
        <v>0</v>
      </c>
      <c r="Q54" s="506"/>
      <c r="R54" s="203">
        <f t="shared" si="3"/>
        <v>0</v>
      </c>
      <c r="S54" s="505">
        <f t="shared" si="4"/>
        <v>0</v>
      </c>
      <c r="T54" s="506"/>
      <c r="U54" s="203">
        <f t="shared" si="5"/>
        <v>0</v>
      </c>
      <c r="V54" s="203">
        <f t="shared" si="6"/>
        <v>0</v>
      </c>
      <c r="W54" s="203">
        <f t="shared" si="7"/>
        <v>0</v>
      </c>
      <c r="X54" s="203">
        <f t="shared" si="8"/>
        <v>0</v>
      </c>
      <c r="Y54" s="203">
        <f t="shared" si="9"/>
        <v>0</v>
      </c>
      <c r="Z54" s="204">
        <f t="shared" si="10"/>
        <v>0</v>
      </c>
    </row>
    <row r="55" spans="2:26" s="126" customFormat="1" ht="15" hidden="1" customHeight="1" x14ac:dyDescent="0.2">
      <c r="B55" s="198"/>
      <c r="C55" s="198"/>
      <c r="D55" s="198"/>
      <c r="E55" s="201"/>
      <c r="F55" s="200"/>
      <c r="G55" s="217"/>
      <c r="H55" s="221"/>
      <c r="I55" s="201"/>
      <c r="J55" s="201"/>
      <c r="K55" s="201"/>
      <c r="L55" s="201"/>
      <c r="M55" s="201"/>
      <c r="N55" s="220" t="e">
        <f>SUM(#REF!)/COUNT(#REF!)</f>
        <v>#REF!</v>
      </c>
      <c r="O55" s="203">
        <f t="shared" si="1"/>
        <v>0</v>
      </c>
      <c r="P55" s="505">
        <f t="shared" si="2"/>
        <v>0</v>
      </c>
      <c r="Q55" s="506"/>
      <c r="R55" s="203">
        <f t="shared" si="3"/>
        <v>0</v>
      </c>
      <c r="S55" s="505">
        <f t="shared" si="4"/>
        <v>0</v>
      </c>
      <c r="T55" s="506"/>
      <c r="U55" s="203">
        <f t="shared" si="5"/>
        <v>0</v>
      </c>
      <c r="V55" s="203">
        <f t="shared" si="6"/>
        <v>0</v>
      </c>
      <c r="W55" s="203">
        <f t="shared" si="7"/>
        <v>0</v>
      </c>
      <c r="X55" s="203">
        <f t="shared" si="8"/>
        <v>0</v>
      </c>
      <c r="Y55" s="203">
        <f t="shared" si="9"/>
        <v>0</v>
      </c>
      <c r="Z55" s="204">
        <f t="shared" si="10"/>
        <v>0</v>
      </c>
    </row>
    <row r="56" spans="2:26" s="126" customFormat="1" ht="15" hidden="1" customHeight="1" x14ac:dyDescent="0.2">
      <c r="B56" s="198"/>
      <c r="C56" s="198"/>
      <c r="D56" s="198"/>
      <c r="E56" s="201"/>
      <c r="F56" s="200"/>
      <c r="G56" s="217"/>
      <c r="H56" s="221"/>
      <c r="I56" s="201"/>
      <c r="J56" s="201"/>
      <c r="K56" s="201"/>
      <c r="L56" s="201"/>
      <c r="M56" s="201"/>
      <c r="N56" s="220" t="e">
        <f>SUM(#REF!)/COUNT(#REF!)</f>
        <v>#REF!</v>
      </c>
      <c r="O56" s="203">
        <f t="shared" si="1"/>
        <v>0</v>
      </c>
      <c r="P56" s="505">
        <f t="shared" si="2"/>
        <v>0</v>
      </c>
      <c r="Q56" s="506"/>
      <c r="R56" s="203">
        <f t="shared" si="3"/>
        <v>0</v>
      </c>
      <c r="S56" s="505">
        <f t="shared" si="4"/>
        <v>0</v>
      </c>
      <c r="T56" s="506"/>
      <c r="U56" s="203">
        <f t="shared" si="5"/>
        <v>0</v>
      </c>
      <c r="V56" s="203">
        <f t="shared" si="6"/>
        <v>0</v>
      </c>
      <c r="W56" s="203">
        <f t="shared" si="7"/>
        <v>0</v>
      </c>
      <c r="X56" s="203">
        <f t="shared" si="8"/>
        <v>0</v>
      </c>
      <c r="Y56" s="203">
        <f t="shared" si="9"/>
        <v>0</v>
      </c>
      <c r="Z56" s="204">
        <f t="shared" si="10"/>
        <v>0</v>
      </c>
    </row>
    <row r="57" spans="2:26" s="126" customFormat="1" ht="15" hidden="1" customHeight="1" x14ac:dyDescent="0.2">
      <c r="B57" s="198"/>
      <c r="C57" s="198"/>
      <c r="D57" s="198"/>
      <c r="E57" s="201"/>
      <c r="F57" s="200"/>
      <c r="G57" s="217"/>
      <c r="H57" s="221"/>
      <c r="I57" s="201"/>
      <c r="J57" s="201"/>
      <c r="K57" s="201"/>
      <c r="L57" s="201"/>
      <c r="M57" s="201"/>
      <c r="N57" s="220" t="e">
        <f>SUM(#REF!)/COUNT(#REF!)</f>
        <v>#REF!</v>
      </c>
      <c r="O57" s="203">
        <f t="shared" si="1"/>
        <v>0</v>
      </c>
      <c r="P57" s="505">
        <f t="shared" si="2"/>
        <v>0</v>
      </c>
      <c r="Q57" s="506"/>
      <c r="R57" s="203">
        <f t="shared" si="3"/>
        <v>0</v>
      </c>
      <c r="S57" s="505">
        <f t="shared" si="4"/>
        <v>0</v>
      </c>
      <c r="T57" s="506"/>
      <c r="U57" s="203">
        <f t="shared" si="5"/>
        <v>0</v>
      </c>
      <c r="V57" s="203">
        <f t="shared" si="6"/>
        <v>0</v>
      </c>
      <c r="W57" s="203">
        <f t="shared" si="7"/>
        <v>0</v>
      </c>
      <c r="X57" s="203">
        <f t="shared" si="8"/>
        <v>0</v>
      </c>
      <c r="Y57" s="203">
        <f t="shared" si="9"/>
        <v>0</v>
      </c>
      <c r="Z57" s="204">
        <f t="shared" si="10"/>
        <v>0</v>
      </c>
    </row>
    <row r="58" spans="2:26" s="126" customFormat="1" ht="15" hidden="1" customHeight="1" x14ac:dyDescent="0.2">
      <c r="B58" s="198"/>
      <c r="C58" s="198"/>
      <c r="D58" s="198"/>
      <c r="E58" s="201"/>
      <c r="F58" s="200"/>
      <c r="G58" s="217"/>
      <c r="H58" s="221"/>
      <c r="I58" s="201"/>
      <c r="J58" s="201"/>
      <c r="K58" s="201"/>
      <c r="L58" s="201"/>
      <c r="M58" s="201"/>
      <c r="N58" s="220" t="e">
        <f>SUM(#REF!)/COUNT(#REF!)</f>
        <v>#REF!</v>
      </c>
      <c r="O58" s="203">
        <f t="shared" si="1"/>
        <v>0</v>
      </c>
      <c r="P58" s="505">
        <f t="shared" si="2"/>
        <v>0</v>
      </c>
      <c r="Q58" s="506"/>
      <c r="R58" s="203">
        <f t="shared" si="3"/>
        <v>0</v>
      </c>
      <c r="S58" s="505">
        <f t="shared" si="4"/>
        <v>0</v>
      </c>
      <c r="T58" s="506"/>
      <c r="U58" s="203">
        <f t="shared" si="5"/>
        <v>0</v>
      </c>
      <c r="V58" s="203">
        <f t="shared" si="6"/>
        <v>0</v>
      </c>
      <c r="W58" s="203">
        <f t="shared" si="7"/>
        <v>0</v>
      </c>
      <c r="X58" s="203">
        <f t="shared" si="8"/>
        <v>0</v>
      </c>
      <c r="Y58" s="203">
        <f t="shared" si="9"/>
        <v>0</v>
      </c>
      <c r="Z58" s="204">
        <f t="shared" si="10"/>
        <v>0</v>
      </c>
    </row>
    <row r="59" spans="2:26" s="126" customFormat="1" ht="15" hidden="1" customHeight="1" x14ac:dyDescent="0.2">
      <c r="B59" s="198"/>
      <c r="C59" s="198"/>
      <c r="D59" s="198"/>
      <c r="E59" s="201"/>
      <c r="F59" s="200"/>
      <c r="G59" s="217"/>
      <c r="H59" s="221"/>
      <c r="I59" s="201"/>
      <c r="J59" s="201"/>
      <c r="K59" s="201"/>
      <c r="L59" s="201"/>
      <c r="M59" s="201"/>
      <c r="N59" s="220" t="e">
        <f>SUM(#REF!)/COUNT(#REF!)</f>
        <v>#REF!</v>
      </c>
      <c r="O59" s="203">
        <f t="shared" si="1"/>
        <v>0</v>
      </c>
      <c r="P59" s="505">
        <f t="shared" si="2"/>
        <v>0</v>
      </c>
      <c r="Q59" s="506"/>
      <c r="R59" s="203">
        <f t="shared" si="3"/>
        <v>0</v>
      </c>
      <c r="S59" s="505">
        <f t="shared" si="4"/>
        <v>0</v>
      </c>
      <c r="T59" s="506"/>
      <c r="U59" s="203">
        <f t="shared" si="5"/>
        <v>0</v>
      </c>
      <c r="V59" s="203">
        <f t="shared" si="6"/>
        <v>0</v>
      </c>
      <c r="W59" s="203">
        <f t="shared" si="7"/>
        <v>0</v>
      </c>
      <c r="X59" s="203">
        <f t="shared" si="8"/>
        <v>0</v>
      </c>
      <c r="Y59" s="203">
        <f t="shared" si="9"/>
        <v>0</v>
      </c>
      <c r="Z59" s="204">
        <f t="shared" si="10"/>
        <v>0</v>
      </c>
    </row>
    <row r="60" spans="2:26" s="126" customFormat="1" ht="15" hidden="1" customHeight="1" x14ac:dyDescent="0.2">
      <c r="B60" s="198"/>
      <c r="C60" s="198"/>
      <c r="D60" s="198"/>
      <c r="E60" s="201"/>
      <c r="F60" s="200"/>
      <c r="G60" s="217"/>
      <c r="H60" s="221"/>
      <c r="I60" s="201"/>
      <c r="J60" s="201"/>
      <c r="K60" s="201"/>
      <c r="L60" s="201"/>
      <c r="M60" s="201"/>
      <c r="N60" s="220" t="e">
        <f>SUM(#REF!)/COUNT(#REF!)</f>
        <v>#REF!</v>
      </c>
      <c r="O60" s="203">
        <f t="shared" si="1"/>
        <v>0</v>
      </c>
      <c r="P60" s="505">
        <f t="shared" si="2"/>
        <v>0</v>
      </c>
      <c r="Q60" s="506"/>
      <c r="R60" s="203">
        <f t="shared" si="3"/>
        <v>0</v>
      </c>
      <c r="S60" s="505">
        <f t="shared" si="4"/>
        <v>0</v>
      </c>
      <c r="T60" s="506"/>
      <c r="U60" s="203">
        <f t="shared" si="5"/>
        <v>0</v>
      </c>
      <c r="V60" s="203">
        <f t="shared" si="6"/>
        <v>0</v>
      </c>
      <c r="W60" s="203">
        <f t="shared" si="7"/>
        <v>0</v>
      </c>
      <c r="X60" s="203">
        <f t="shared" si="8"/>
        <v>0</v>
      </c>
      <c r="Y60" s="203">
        <f t="shared" si="9"/>
        <v>0</v>
      </c>
      <c r="Z60" s="204">
        <f t="shared" si="10"/>
        <v>0</v>
      </c>
    </row>
    <row r="61" spans="2:26" s="126" customFormat="1" ht="15" hidden="1" customHeight="1" x14ac:dyDescent="0.2">
      <c r="B61" s="198"/>
      <c r="C61" s="198"/>
      <c r="D61" s="198"/>
      <c r="E61" s="201"/>
      <c r="F61" s="200"/>
      <c r="G61" s="217"/>
      <c r="H61" s="221"/>
      <c r="I61" s="201"/>
      <c r="J61" s="201"/>
      <c r="K61" s="201"/>
      <c r="L61" s="201"/>
      <c r="M61" s="201"/>
      <c r="N61" s="220" t="e">
        <f>SUM(#REF!)/COUNT(#REF!)</f>
        <v>#REF!</v>
      </c>
      <c r="O61" s="203">
        <f t="shared" si="1"/>
        <v>0</v>
      </c>
      <c r="P61" s="505">
        <f t="shared" si="2"/>
        <v>0</v>
      </c>
      <c r="Q61" s="506"/>
      <c r="R61" s="203">
        <f t="shared" si="3"/>
        <v>0</v>
      </c>
      <c r="S61" s="505">
        <f t="shared" si="4"/>
        <v>0</v>
      </c>
      <c r="T61" s="506"/>
      <c r="U61" s="203">
        <f t="shared" si="5"/>
        <v>0</v>
      </c>
      <c r="V61" s="203">
        <f t="shared" si="6"/>
        <v>0</v>
      </c>
      <c r="W61" s="203">
        <f t="shared" si="7"/>
        <v>0</v>
      </c>
      <c r="X61" s="203">
        <f t="shared" si="8"/>
        <v>0</v>
      </c>
      <c r="Y61" s="203">
        <f t="shared" si="9"/>
        <v>0</v>
      </c>
      <c r="Z61" s="204">
        <f t="shared" si="10"/>
        <v>0</v>
      </c>
    </row>
    <row r="62" spans="2:26" s="126" customFormat="1" ht="15" hidden="1" customHeight="1" x14ac:dyDescent="0.2">
      <c r="B62" s="198"/>
      <c r="C62" s="198"/>
      <c r="D62" s="198"/>
      <c r="E62" s="201"/>
      <c r="F62" s="200"/>
      <c r="G62" s="217"/>
      <c r="H62" s="221"/>
      <c r="I62" s="201"/>
      <c r="J62" s="201"/>
      <c r="K62" s="201"/>
      <c r="L62" s="201"/>
      <c r="M62" s="201"/>
      <c r="N62" s="220" t="e">
        <f>SUM(#REF!)/COUNT(#REF!)</f>
        <v>#REF!</v>
      </c>
      <c r="O62" s="203">
        <f t="shared" si="1"/>
        <v>0</v>
      </c>
      <c r="P62" s="505">
        <f t="shared" si="2"/>
        <v>0</v>
      </c>
      <c r="Q62" s="506"/>
      <c r="R62" s="203">
        <f t="shared" si="3"/>
        <v>0</v>
      </c>
      <c r="S62" s="505">
        <f t="shared" si="4"/>
        <v>0</v>
      </c>
      <c r="T62" s="506"/>
      <c r="U62" s="203">
        <f t="shared" si="5"/>
        <v>0</v>
      </c>
      <c r="V62" s="203">
        <f t="shared" si="6"/>
        <v>0</v>
      </c>
      <c r="W62" s="203">
        <f t="shared" si="7"/>
        <v>0</v>
      </c>
      <c r="X62" s="203">
        <f t="shared" si="8"/>
        <v>0</v>
      </c>
      <c r="Y62" s="203">
        <f t="shared" si="9"/>
        <v>0</v>
      </c>
      <c r="Z62" s="204">
        <f t="shared" si="10"/>
        <v>0</v>
      </c>
    </row>
    <row r="63" spans="2:26" s="126" customFormat="1" ht="15" hidden="1" customHeight="1" x14ac:dyDescent="0.2">
      <c r="B63" s="198"/>
      <c r="C63" s="198"/>
      <c r="D63" s="198"/>
      <c r="E63" s="201"/>
      <c r="F63" s="200"/>
      <c r="G63" s="217"/>
      <c r="H63" s="221"/>
      <c r="I63" s="201"/>
      <c r="J63" s="201"/>
      <c r="K63" s="201"/>
      <c r="L63" s="201"/>
      <c r="M63" s="201"/>
      <c r="N63" s="220" t="e">
        <f>SUM(#REF!)/COUNT(#REF!)</f>
        <v>#REF!</v>
      </c>
      <c r="O63" s="203">
        <f t="shared" si="1"/>
        <v>0</v>
      </c>
      <c r="P63" s="505">
        <f t="shared" si="2"/>
        <v>0</v>
      </c>
      <c r="Q63" s="506"/>
      <c r="R63" s="203">
        <f t="shared" si="3"/>
        <v>0</v>
      </c>
      <c r="S63" s="505">
        <f t="shared" si="4"/>
        <v>0</v>
      </c>
      <c r="T63" s="506"/>
      <c r="U63" s="203">
        <f t="shared" si="5"/>
        <v>0</v>
      </c>
      <c r="V63" s="203">
        <f t="shared" si="6"/>
        <v>0</v>
      </c>
      <c r="W63" s="203">
        <f t="shared" si="7"/>
        <v>0</v>
      </c>
      <c r="X63" s="203">
        <f t="shared" si="8"/>
        <v>0</v>
      </c>
      <c r="Y63" s="203">
        <f t="shared" si="9"/>
        <v>0</v>
      </c>
      <c r="Z63" s="204">
        <f t="shared" si="10"/>
        <v>0</v>
      </c>
    </row>
    <row r="64" spans="2:26" s="126" customFormat="1" ht="15" hidden="1" customHeight="1" x14ac:dyDescent="0.2">
      <c r="B64" s="199"/>
      <c r="C64" s="199"/>
      <c r="D64" s="199"/>
      <c r="E64" s="201"/>
      <c r="F64" s="200"/>
      <c r="G64" s="217"/>
      <c r="H64" s="221"/>
      <c r="I64" s="201"/>
      <c r="J64" s="201"/>
      <c r="K64" s="201"/>
      <c r="L64" s="201"/>
      <c r="M64" s="201"/>
      <c r="N64" s="220" t="e">
        <f>SUM(#REF!)/COUNT(#REF!)</f>
        <v>#REF!</v>
      </c>
      <c r="O64" s="203">
        <f t="shared" si="1"/>
        <v>0</v>
      </c>
      <c r="P64" s="505">
        <f t="shared" si="2"/>
        <v>0</v>
      </c>
      <c r="Q64" s="506"/>
      <c r="R64" s="203">
        <f t="shared" si="3"/>
        <v>0</v>
      </c>
      <c r="S64" s="505">
        <f t="shared" si="4"/>
        <v>0</v>
      </c>
      <c r="T64" s="506"/>
      <c r="U64" s="203">
        <f t="shared" si="5"/>
        <v>0</v>
      </c>
      <c r="V64" s="203">
        <f t="shared" si="6"/>
        <v>0</v>
      </c>
      <c r="W64" s="203">
        <f t="shared" si="7"/>
        <v>0</v>
      </c>
      <c r="X64" s="203">
        <f t="shared" si="8"/>
        <v>0</v>
      </c>
      <c r="Y64" s="203">
        <f t="shared" si="9"/>
        <v>0</v>
      </c>
      <c r="Z64" s="204">
        <f t="shared" si="10"/>
        <v>0</v>
      </c>
    </row>
    <row r="65" spans="2:26" s="126" customFormat="1" ht="15" hidden="1" customHeight="1" x14ac:dyDescent="0.2">
      <c r="B65" s="199"/>
      <c r="C65" s="199"/>
      <c r="D65" s="199"/>
      <c r="E65" s="201"/>
      <c r="F65" s="200"/>
      <c r="G65" s="217"/>
      <c r="H65" s="221"/>
      <c r="I65" s="201"/>
      <c r="J65" s="201"/>
      <c r="K65" s="201"/>
      <c r="L65" s="201"/>
      <c r="M65" s="201"/>
      <c r="N65" s="220" t="e">
        <f>SUM(#REF!)/COUNT(#REF!)</f>
        <v>#REF!</v>
      </c>
      <c r="O65" s="203">
        <f t="shared" si="1"/>
        <v>0</v>
      </c>
      <c r="P65" s="505">
        <f t="shared" si="2"/>
        <v>0</v>
      </c>
      <c r="Q65" s="506"/>
      <c r="R65" s="203">
        <f t="shared" si="3"/>
        <v>0</v>
      </c>
      <c r="S65" s="505">
        <f t="shared" si="4"/>
        <v>0</v>
      </c>
      <c r="T65" s="506"/>
      <c r="U65" s="203">
        <f t="shared" si="5"/>
        <v>0</v>
      </c>
      <c r="V65" s="203">
        <f t="shared" si="6"/>
        <v>0</v>
      </c>
      <c r="W65" s="203">
        <f t="shared" si="7"/>
        <v>0</v>
      </c>
      <c r="X65" s="203">
        <f t="shared" si="8"/>
        <v>0</v>
      </c>
      <c r="Y65" s="203">
        <f t="shared" si="9"/>
        <v>0</v>
      </c>
      <c r="Z65" s="204">
        <f t="shared" si="10"/>
        <v>0</v>
      </c>
    </row>
    <row r="66" spans="2:26" s="126" customFormat="1" ht="15" hidden="1" customHeight="1" x14ac:dyDescent="0.2">
      <c r="B66" s="198"/>
      <c r="C66" s="198"/>
      <c r="D66" s="198"/>
      <c r="E66" s="201"/>
      <c r="F66" s="200"/>
      <c r="G66" s="217"/>
      <c r="H66" s="221"/>
      <c r="I66" s="201"/>
      <c r="J66" s="201"/>
      <c r="K66" s="201"/>
      <c r="L66" s="201"/>
      <c r="M66" s="201"/>
      <c r="N66" s="220" t="e">
        <f>SUM(#REF!)/COUNT(#REF!)</f>
        <v>#REF!</v>
      </c>
      <c r="O66" s="203">
        <f t="shared" si="1"/>
        <v>0</v>
      </c>
      <c r="P66" s="505">
        <f t="shared" si="2"/>
        <v>0</v>
      </c>
      <c r="Q66" s="506"/>
      <c r="R66" s="203">
        <f t="shared" si="3"/>
        <v>0</v>
      </c>
      <c r="S66" s="505">
        <f t="shared" si="4"/>
        <v>0</v>
      </c>
      <c r="T66" s="506"/>
      <c r="U66" s="203">
        <f t="shared" si="5"/>
        <v>0</v>
      </c>
      <c r="V66" s="203">
        <f t="shared" si="6"/>
        <v>0</v>
      </c>
      <c r="W66" s="203">
        <f t="shared" si="7"/>
        <v>0</v>
      </c>
      <c r="X66" s="203">
        <f t="shared" si="8"/>
        <v>0</v>
      </c>
      <c r="Y66" s="203">
        <f t="shared" si="9"/>
        <v>0</v>
      </c>
      <c r="Z66" s="204">
        <f t="shared" si="10"/>
        <v>0</v>
      </c>
    </row>
    <row r="67" spans="2:26" s="126" customFormat="1" ht="15" hidden="1" customHeight="1" x14ac:dyDescent="0.2">
      <c r="B67" s="198"/>
      <c r="C67" s="198"/>
      <c r="D67" s="198"/>
      <c r="E67" s="201"/>
      <c r="F67" s="200"/>
      <c r="G67" s="217"/>
      <c r="H67" s="221"/>
      <c r="I67" s="201"/>
      <c r="J67" s="201"/>
      <c r="K67" s="201"/>
      <c r="L67" s="201"/>
      <c r="M67" s="201"/>
      <c r="N67" s="220" t="e">
        <f>SUM(#REF!)/COUNT(#REF!)</f>
        <v>#REF!</v>
      </c>
      <c r="O67" s="203">
        <f t="shared" si="1"/>
        <v>0</v>
      </c>
      <c r="P67" s="505">
        <f t="shared" si="2"/>
        <v>0</v>
      </c>
      <c r="Q67" s="506"/>
      <c r="R67" s="203">
        <f t="shared" si="3"/>
        <v>0</v>
      </c>
      <c r="S67" s="505">
        <f t="shared" si="4"/>
        <v>0</v>
      </c>
      <c r="T67" s="506"/>
      <c r="U67" s="203">
        <f t="shared" si="5"/>
        <v>0</v>
      </c>
      <c r="V67" s="203">
        <f t="shared" si="6"/>
        <v>0</v>
      </c>
      <c r="W67" s="203">
        <f t="shared" si="7"/>
        <v>0</v>
      </c>
      <c r="X67" s="203">
        <f t="shared" si="8"/>
        <v>0</v>
      </c>
      <c r="Y67" s="203">
        <f t="shared" si="9"/>
        <v>0</v>
      </c>
      <c r="Z67" s="204">
        <f t="shared" si="10"/>
        <v>0</v>
      </c>
    </row>
    <row r="68" spans="2:26" s="126" customFormat="1" ht="15" hidden="1" customHeight="1" x14ac:dyDescent="0.2">
      <c r="B68" s="198"/>
      <c r="C68" s="198"/>
      <c r="D68" s="198"/>
      <c r="E68" s="201"/>
      <c r="F68" s="200"/>
      <c r="G68" s="217"/>
      <c r="H68" s="221"/>
      <c r="I68" s="201"/>
      <c r="J68" s="201"/>
      <c r="K68" s="201"/>
      <c r="L68" s="201"/>
      <c r="M68" s="201"/>
      <c r="N68" s="220" t="e">
        <f>SUM(#REF!)/COUNT(#REF!)</f>
        <v>#REF!</v>
      </c>
      <c r="O68" s="203">
        <f t="shared" si="1"/>
        <v>0</v>
      </c>
      <c r="P68" s="505">
        <f t="shared" si="2"/>
        <v>0</v>
      </c>
      <c r="Q68" s="506"/>
      <c r="R68" s="203">
        <f t="shared" si="3"/>
        <v>0</v>
      </c>
      <c r="S68" s="505">
        <f t="shared" si="4"/>
        <v>0</v>
      </c>
      <c r="T68" s="506"/>
      <c r="U68" s="203">
        <f t="shared" si="5"/>
        <v>0</v>
      </c>
      <c r="V68" s="203">
        <f t="shared" si="6"/>
        <v>0</v>
      </c>
      <c r="W68" s="203">
        <f t="shared" si="7"/>
        <v>0</v>
      </c>
      <c r="X68" s="203">
        <f t="shared" si="8"/>
        <v>0</v>
      </c>
      <c r="Y68" s="203">
        <f t="shared" si="9"/>
        <v>0</v>
      </c>
      <c r="Z68" s="204">
        <f t="shared" si="10"/>
        <v>0</v>
      </c>
    </row>
    <row r="69" spans="2:26" s="126" customFormat="1" ht="15" hidden="1" customHeight="1" x14ac:dyDescent="0.2">
      <c r="B69" s="198"/>
      <c r="C69" s="198"/>
      <c r="D69" s="198"/>
      <c r="E69" s="201"/>
      <c r="F69" s="200"/>
      <c r="G69" s="217"/>
      <c r="H69" s="221"/>
      <c r="I69" s="201"/>
      <c r="J69" s="201"/>
      <c r="K69" s="201"/>
      <c r="L69" s="201"/>
      <c r="M69" s="201"/>
      <c r="N69" s="220" t="e">
        <f>SUM(#REF!)/COUNT(#REF!)</f>
        <v>#REF!</v>
      </c>
      <c r="O69" s="203">
        <f t="shared" si="1"/>
        <v>0</v>
      </c>
      <c r="P69" s="505">
        <f t="shared" si="2"/>
        <v>0</v>
      </c>
      <c r="Q69" s="506"/>
      <c r="R69" s="203">
        <f t="shared" si="3"/>
        <v>0</v>
      </c>
      <c r="S69" s="505">
        <f t="shared" si="4"/>
        <v>0</v>
      </c>
      <c r="T69" s="506"/>
      <c r="U69" s="203">
        <f t="shared" si="5"/>
        <v>0</v>
      </c>
      <c r="V69" s="203">
        <f t="shared" si="6"/>
        <v>0</v>
      </c>
      <c r="W69" s="203">
        <f t="shared" si="7"/>
        <v>0</v>
      </c>
      <c r="X69" s="203">
        <f t="shared" si="8"/>
        <v>0</v>
      </c>
      <c r="Y69" s="203">
        <f t="shared" si="9"/>
        <v>0</v>
      </c>
      <c r="Z69" s="204">
        <f t="shared" si="10"/>
        <v>0</v>
      </c>
    </row>
    <row r="70" spans="2:26" s="126" customFormat="1" ht="15" hidden="1" customHeight="1" x14ac:dyDescent="0.2">
      <c r="B70" s="198"/>
      <c r="C70" s="198"/>
      <c r="D70" s="198"/>
      <c r="E70" s="201"/>
      <c r="F70" s="200"/>
      <c r="G70" s="217"/>
      <c r="H70" s="221"/>
      <c r="I70" s="201"/>
      <c r="J70" s="201"/>
      <c r="K70" s="201"/>
      <c r="L70" s="201"/>
      <c r="M70" s="201"/>
      <c r="N70" s="220" t="e">
        <f>SUM(#REF!)/COUNT(#REF!)</f>
        <v>#REF!</v>
      </c>
      <c r="O70" s="203">
        <f t="shared" si="1"/>
        <v>0</v>
      </c>
      <c r="P70" s="505">
        <f t="shared" si="2"/>
        <v>0</v>
      </c>
      <c r="Q70" s="506"/>
      <c r="R70" s="203">
        <f t="shared" si="3"/>
        <v>0</v>
      </c>
      <c r="S70" s="505">
        <f t="shared" si="4"/>
        <v>0</v>
      </c>
      <c r="T70" s="506"/>
      <c r="U70" s="203">
        <f t="shared" si="5"/>
        <v>0</v>
      </c>
      <c r="V70" s="203">
        <f t="shared" si="6"/>
        <v>0</v>
      </c>
      <c r="W70" s="203">
        <f t="shared" si="7"/>
        <v>0</v>
      </c>
      <c r="X70" s="203">
        <f t="shared" si="8"/>
        <v>0</v>
      </c>
      <c r="Y70" s="203">
        <f t="shared" si="9"/>
        <v>0</v>
      </c>
      <c r="Z70" s="204">
        <f t="shared" si="10"/>
        <v>0</v>
      </c>
    </row>
    <row r="71" spans="2:26" s="126" customFormat="1" ht="15" hidden="1" customHeight="1" x14ac:dyDescent="0.2">
      <c r="B71" s="198"/>
      <c r="C71" s="198"/>
      <c r="D71" s="198"/>
      <c r="E71" s="201"/>
      <c r="F71" s="200"/>
      <c r="G71" s="217"/>
      <c r="H71" s="221"/>
      <c r="I71" s="201"/>
      <c r="J71" s="201"/>
      <c r="K71" s="201"/>
      <c r="L71" s="201"/>
      <c r="M71" s="201"/>
      <c r="N71" s="220" t="e">
        <f>SUM(#REF!)/COUNT(#REF!)</f>
        <v>#REF!</v>
      </c>
      <c r="O71" s="203">
        <f t="shared" si="1"/>
        <v>0</v>
      </c>
      <c r="P71" s="505">
        <f t="shared" si="2"/>
        <v>0</v>
      </c>
      <c r="Q71" s="506"/>
      <c r="R71" s="203">
        <f t="shared" si="3"/>
        <v>0</v>
      </c>
      <c r="S71" s="505">
        <f t="shared" si="4"/>
        <v>0</v>
      </c>
      <c r="T71" s="506"/>
      <c r="U71" s="203">
        <f t="shared" si="5"/>
        <v>0</v>
      </c>
      <c r="V71" s="203">
        <f t="shared" si="6"/>
        <v>0</v>
      </c>
      <c r="W71" s="203">
        <f t="shared" si="7"/>
        <v>0</v>
      </c>
      <c r="X71" s="203">
        <f t="shared" si="8"/>
        <v>0</v>
      </c>
      <c r="Y71" s="203">
        <f t="shared" si="9"/>
        <v>0</v>
      </c>
      <c r="Z71" s="204">
        <f t="shared" si="10"/>
        <v>0</v>
      </c>
    </row>
    <row r="72" spans="2:26" s="126" customFormat="1" ht="15" hidden="1" customHeight="1" x14ac:dyDescent="0.2">
      <c r="B72" s="198"/>
      <c r="C72" s="198"/>
      <c r="D72" s="198"/>
      <c r="E72" s="201"/>
      <c r="F72" s="200"/>
      <c r="G72" s="217"/>
      <c r="H72" s="221"/>
      <c r="I72" s="201"/>
      <c r="J72" s="201"/>
      <c r="K72" s="201"/>
      <c r="L72" s="201"/>
      <c r="M72" s="201"/>
      <c r="N72" s="220" t="e">
        <f>SUM(#REF!)/COUNT(#REF!)</f>
        <v>#REF!</v>
      </c>
      <c r="O72" s="203">
        <f t="shared" si="1"/>
        <v>0</v>
      </c>
      <c r="P72" s="505">
        <f t="shared" si="2"/>
        <v>0</v>
      </c>
      <c r="Q72" s="506"/>
      <c r="R72" s="203">
        <f t="shared" si="3"/>
        <v>0</v>
      </c>
      <c r="S72" s="505">
        <f t="shared" si="4"/>
        <v>0</v>
      </c>
      <c r="T72" s="506"/>
      <c r="U72" s="203">
        <f t="shared" si="5"/>
        <v>0</v>
      </c>
      <c r="V72" s="203">
        <f t="shared" si="6"/>
        <v>0</v>
      </c>
      <c r="W72" s="203">
        <f t="shared" si="7"/>
        <v>0</v>
      </c>
      <c r="X72" s="203">
        <f t="shared" si="8"/>
        <v>0</v>
      </c>
      <c r="Y72" s="203">
        <f t="shared" si="9"/>
        <v>0</v>
      </c>
      <c r="Z72" s="204">
        <f t="shared" si="10"/>
        <v>0</v>
      </c>
    </row>
    <row r="73" spans="2:26" s="126" customFormat="1" ht="15" hidden="1" customHeight="1" x14ac:dyDescent="0.2">
      <c r="B73" s="198"/>
      <c r="C73" s="198"/>
      <c r="D73" s="198"/>
      <c r="E73" s="201"/>
      <c r="F73" s="200"/>
      <c r="G73" s="217"/>
      <c r="H73" s="221"/>
      <c r="I73" s="201"/>
      <c r="J73" s="201"/>
      <c r="K73" s="201"/>
      <c r="L73" s="201"/>
      <c r="M73" s="201"/>
      <c r="N73" s="220" t="e">
        <f>SUM(#REF!)/COUNT(#REF!)</f>
        <v>#REF!</v>
      </c>
      <c r="O73" s="203">
        <f t="shared" si="1"/>
        <v>0</v>
      </c>
      <c r="P73" s="505">
        <f t="shared" si="2"/>
        <v>0</v>
      </c>
      <c r="Q73" s="506"/>
      <c r="R73" s="203">
        <f t="shared" si="3"/>
        <v>0</v>
      </c>
      <c r="S73" s="505">
        <f t="shared" si="4"/>
        <v>0</v>
      </c>
      <c r="T73" s="506"/>
      <c r="U73" s="203">
        <f t="shared" si="5"/>
        <v>0</v>
      </c>
      <c r="V73" s="203">
        <f t="shared" si="6"/>
        <v>0</v>
      </c>
      <c r="W73" s="203">
        <f t="shared" si="7"/>
        <v>0</v>
      </c>
      <c r="X73" s="203">
        <f t="shared" si="8"/>
        <v>0</v>
      </c>
      <c r="Y73" s="203">
        <f t="shared" si="9"/>
        <v>0</v>
      </c>
      <c r="Z73" s="204">
        <f t="shared" si="10"/>
        <v>0</v>
      </c>
    </row>
    <row r="74" spans="2:26" s="126" customFormat="1" ht="15" hidden="1" customHeight="1" x14ac:dyDescent="0.2">
      <c r="B74" s="198"/>
      <c r="C74" s="198"/>
      <c r="D74" s="198"/>
      <c r="E74" s="201"/>
      <c r="F74" s="200"/>
      <c r="G74" s="217"/>
      <c r="H74" s="221"/>
      <c r="I74" s="201"/>
      <c r="J74" s="201"/>
      <c r="K74" s="201"/>
      <c r="L74" s="201"/>
      <c r="M74" s="201"/>
      <c r="N74" s="220" t="e">
        <f>SUM(#REF!)/COUNT(#REF!)</f>
        <v>#REF!</v>
      </c>
      <c r="O74" s="203">
        <f t="shared" si="1"/>
        <v>0</v>
      </c>
      <c r="P74" s="505">
        <f t="shared" si="2"/>
        <v>0</v>
      </c>
      <c r="Q74" s="506"/>
      <c r="R74" s="203">
        <f t="shared" si="3"/>
        <v>0</v>
      </c>
      <c r="S74" s="505">
        <f t="shared" si="4"/>
        <v>0</v>
      </c>
      <c r="T74" s="506"/>
      <c r="U74" s="203">
        <f t="shared" si="5"/>
        <v>0</v>
      </c>
      <c r="V74" s="203">
        <f t="shared" si="6"/>
        <v>0</v>
      </c>
      <c r="W74" s="203">
        <f t="shared" si="7"/>
        <v>0</v>
      </c>
      <c r="X74" s="203">
        <f t="shared" si="8"/>
        <v>0</v>
      </c>
      <c r="Y74" s="203">
        <f t="shared" si="9"/>
        <v>0</v>
      </c>
      <c r="Z74" s="204">
        <f t="shared" si="10"/>
        <v>0</v>
      </c>
    </row>
    <row r="75" spans="2:26" s="126" customFormat="1" ht="15" hidden="1" customHeight="1" x14ac:dyDescent="0.2">
      <c r="B75" s="198"/>
      <c r="C75" s="198"/>
      <c r="D75" s="198"/>
      <c r="E75" s="201"/>
      <c r="F75" s="200"/>
      <c r="G75" s="217"/>
      <c r="H75" s="221"/>
      <c r="I75" s="201"/>
      <c r="J75" s="201"/>
      <c r="K75" s="201"/>
      <c r="L75" s="201"/>
      <c r="M75" s="201"/>
      <c r="N75" s="220" t="e">
        <f>SUM(#REF!)/COUNT(#REF!)</f>
        <v>#REF!</v>
      </c>
      <c r="O75" s="203">
        <f t="shared" si="1"/>
        <v>0</v>
      </c>
      <c r="P75" s="505">
        <f t="shared" si="2"/>
        <v>0</v>
      </c>
      <c r="Q75" s="506"/>
      <c r="R75" s="203">
        <f t="shared" si="3"/>
        <v>0</v>
      </c>
      <c r="S75" s="505">
        <f t="shared" si="4"/>
        <v>0</v>
      </c>
      <c r="T75" s="506"/>
      <c r="U75" s="203">
        <f t="shared" si="5"/>
        <v>0</v>
      </c>
      <c r="V75" s="203">
        <f t="shared" si="6"/>
        <v>0</v>
      </c>
      <c r="W75" s="203">
        <f t="shared" si="7"/>
        <v>0</v>
      </c>
      <c r="X75" s="203">
        <f t="shared" si="8"/>
        <v>0</v>
      </c>
      <c r="Y75" s="203">
        <f t="shared" si="9"/>
        <v>0</v>
      </c>
      <c r="Z75" s="204">
        <f t="shared" si="10"/>
        <v>0</v>
      </c>
    </row>
    <row r="76" spans="2:26" s="126" customFormat="1" ht="15" hidden="1" customHeight="1" x14ac:dyDescent="0.2">
      <c r="B76" s="198"/>
      <c r="C76" s="198"/>
      <c r="D76" s="198"/>
      <c r="E76" s="201"/>
      <c r="F76" s="200"/>
      <c r="G76" s="217"/>
      <c r="H76" s="221"/>
      <c r="I76" s="201"/>
      <c r="J76" s="201"/>
      <c r="K76" s="201"/>
      <c r="L76" s="201"/>
      <c r="M76" s="201"/>
      <c r="N76" s="220" t="e">
        <f>SUM(#REF!)/COUNT(#REF!)</f>
        <v>#REF!</v>
      </c>
      <c r="O76" s="203">
        <f t="shared" si="1"/>
        <v>0</v>
      </c>
      <c r="P76" s="505">
        <f t="shared" si="2"/>
        <v>0</v>
      </c>
      <c r="Q76" s="506"/>
      <c r="R76" s="203">
        <f t="shared" si="3"/>
        <v>0</v>
      </c>
      <c r="S76" s="505">
        <f t="shared" si="4"/>
        <v>0</v>
      </c>
      <c r="T76" s="506"/>
      <c r="U76" s="203">
        <f t="shared" si="5"/>
        <v>0</v>
      </c>
      <c r="V76" s="203">
        <f t="shared" si="6"/>
        <v>0</v>
      </c>
      <c r="W76" s="203">
        <f t="shared" si="7"/>
        <v>0</v>
      </c>
      <c r="X76" s="203">
        <f t="shared" si="8"/>
        <v>0</v>
      </c>
      <c r="Y76" s="203">
        <f t="shared" si="9"/>
        <v>0</v>
      </c>
      <c r="Z76" s="204">
        <f t="shared" si="10"/>
        <v>0</v>
      </c>
    </row>
    <row r="77" spans="2:26" s="126" customFormat="1" ht="15" hidden="1" customHeight="1" x14ac:dyDescent="0.2">
      <c r="B77" s="198"/>
      <c r="C77" s="198"/>
      <c r="D77" s="198"/>
      <c r="E77" s="201"/>
      <c r="F77" s="200"/>
      <c r="G77" s="217"/>
      <c r="H77" s="221"/>
      <c r="I77" s="201"/>
      <c r="J77" s="201"/>
      <c r="K77" s="201"/>
      <c r="L77" s="201"/>
      <c r="M77" s="201"/>
      <c r="N77" s="220" t="e">
        <f>SUM(#REF!)/COUNT(#REF!)</f>
        <v>#REF!</v>
      </c>
      <c r="O77" s="203">
        <f t="shared" si="1"/>
        <v>0</v>
      </c>
      <c r="P77" s="505">
        <f t="shared" si="2"/>
        <v>0</v>
      </c>
      <c r="Q77" s="506"/>
      <c r="R77" s="203">
        <f t="shared" si="3"/>
        <v>0</v>
      </c>
      <c r="S77" s="505">
        <f t="shared" si="4"/>
        <v>0</v>
      </c>
      <c r="T77" s="506"/>
      <c r="U77" s="203">
        <f t="shared" si="5"/>
        <v>0</v>
      </c>
      <c r="V77" s="203">
        <f t="shared" si="6"/>
        <v>0</v>
      </c>
      <c r="W77" s="203">
        <f t="shared" si="7"/>
        <v>0</v>
      </c>
      <c r="X77" s="203">
        <f t="shared" si="8"/>
        <v>0</v>
      </c>
      <c r="Y77" s="203">
        <f t="shared" si="9"/>
        <v>0</v>
      </c>
      <c r="Z77" s="204">
        <f t="shared" si="10"/>
        <v>0</v>
      </c>
    </row>
    <row r="78" spans="2:26" s="126" customFormat="1" ht="15" hidden="1" customHeight="1" x14ac:dyDescent="0.2">
      <c r="B78" s="198"/>
      <c r="C78" s="198"/>
      <c r="D78" s="198"/>
      <c r="E78" s="201"/>
      <c r="F78" s="200"/>
      <c r="G78" s="217"/>
      <c r="H78" s="221"/>
      <c r="I78" s="201"/>
      <c r="J78" s="201"/>
      <c r="K78" s="201"/>
      <c r="L78" s="201"/>
      <c r="M78" s="201"/>
      <c r="N78" s="220" t="e">
        <f>SUM(#REF!)/COUNT(#REF!)</f>
        <v>#REF!</v>
      </c>
      <c r="O78" s="203">
        <f t="shared" si="1"/>
        <v>0</v>
      </c>
      <c r="P78" s="505">
        <f t="shared" si="2"/>
        <v>0</v>
      </c>
      <c r="Q78" s="506"/>
      <c r="R78" s="203">
        <f t="shared" si="3"/>
        <v>0</v>
      </c>
      <c r="S78" s="505">
        <f t="shared" si="4"/>
        <v>0</v>
      </c>
      <c r="T78" s="506"/>
      <c r="U78" s="203">
        <f t="shared" si="5"/>
        <v>0</v>
      </c>
      <c r="V78" s="203">
        <f t="shared" si="6"/>
        <v>0</v>
      </c>
      <c r="W78" s="203">
        <f t="shared" si="7"/>
        <v>0</v>
      </c>
      <c r="X78" s="203">
        <f t="shared" si="8"/>
        <v>0</v>
      </c>
      <c r="Y78" s="203">
        <f t="shared" si="9"/>
        <v>0</v>
      </c>
      <c r="Z78" s="204">
        <f t="shared" si="10"/>
        <v>0</v>
      </c>
    </row>
    <row r="79" spans="2:26" s="126" customFormat="1" ht="15" hidden="1" customHeight="1" x14ac:dyDescent="0.2">
      <c r="B79" s="198"/>
      <c r="C79" s="198"/>
      <c r="D79" s="198"/>
      <c r="E79" s="201"/>
      <c r="F79" s="200"/>
      <c r="G79" s="217"/>
      <c r="H79" s="221"/>
      <c r="I79" s="201"/>
      <c r="J79" s="201"/>
      <c r="K79" s="201"/>
      <c r="L79" s="201"/>
      <c r="M79" s="201"/>
      <c r="N79" s="220" t="e">
        <f>SUM(#REF!)/COUNT(#REF!)</f>
        <v>#REF!</v>
      </c>
      <c r="O79" s="203">
        <f t="shared" si="1"/>
        <v>0</v>
      </c>
      <c r="P79" s="505">
        <f t="shared" si="2"/>
        <v>0</v>
      </c>
      <c r="Q79" s="506"/>
      <c r="R79" s="203">
        <f t="shared" si="3"/>
        <v>0</v>
      </c>
      <c r="S79" s="505">
        <f t="shared" si="4"/>
        <v>0</v>
      </c>
      <c r="T79" s="506"/>
      <c r="U79" s="203">
        <f t="shared" si="5"/>
        <v>0</v>
      </c>
      <c r="V79" s="203">
        <f t="shared" si="6"/>
        <v>0</v>
      </c>
      <c r="W79" s="203">
        <f t="shared" si="7"/>
        <v>0</v>
      </c>
      <c r="X79" s="203">
        <f t="shared" si="8"/>
        <v>0</v>
      </c>
      <c r="Y79" s="203">
        <f t="shared" si="9"/>
        <v>0</v>
      </c>
      <c r="Z79" s="204">
        <f t="shared" si="10"/>
        <v>0</v>
      </c>
    </row>
    <row r="80" spans="2:26" s="126" customFormat="1" ht="15" hidden="1" customHeight="1" x14ac:dyDescent="0.2">
      <c r="B80" s="198"/>
      <c r="C80" s="198"/>
      <c r="D80" s="198"/>
      <c r="E80" s="201"/>
      <c r="F80" s="200"/>
      <c r="G80" s="217"/>
      <c r="H80" s="221"/>
      <c r="I80" s="201"/>
      <c r="J80" s="201"/>
      <c r="K80" s="201"/>
      <c r="L80" s="201"/>
      <c r="M80" s="201"/>
      <c r="N80" s="220" t="e">
        <f>SUM(#REF!)/COUNT(#REF!)</f>
        <v>#REF!</v>
      </c>
      <c r="O80" s="203">
        <f t="shared" si="1"/>
        <v>0</v>
      </c>
      <c r="P80" s="505">
        <f t="shared" si="2"/>
        <v>0</v>
      </c>
      <c r="Q80" s="506"/>
      <c r="R80" s="203">
        <f t="shared" si="3"/>
        <v>0</v>
      </c>
      <c r="S80" s="505">
        <f t="shared" si="4"/>
        <v>0</v>
      </c>
      <c r="T80" s="506"/>
      <c r="U80" s="203">
        <f t="shared" si="5"/>
        <v>0</v>
      </c>
      <c r="V80" s="203">
        <f t="shared" si="6"/>
        <v>0</v>
      </c>
      <c r="W80" s="203">
        <f t="shared" si="7"/>
        <v>0</v>
      </c>
      <c r="X80" s="203">
        <f t="shared" si="8"/>
        <v>0</v>
      </c>
      <c r="Y80" s="203">
        <f t="shared" si="9"/>
        <v>0</v>
      </c>
      <c r="Z80" s="204">
        <f t="shared" si="10"/>
        <v>0</v>
      </c>
    </row>
    <row r="81" spans="2:26" s="126" customFormat="1" ht="15" hidden="1" customHeight="1" x14ac:dyDescent="0.2">
      <c r="B81" s="198"/>
      <c r="C81" s="198"/>
      <c r="D81" s="198"/>
      <c r="E81" s="201"/>
      <c r="F81" s="200"/>
      <c r="G81" s="217"/>
      <c r="H81" s="221"/>
      <c r="I81" s="201"/>
      <c r="J81" s="201"/>
      <c r="K81" s="201"/>
      <c r="L81" s="201"/>
      <c r="M81" s="201"/>
      <c r="N81" s="220" t="e">
        <f>SUM(#REF!)/COUNT(#REF!)</f>
        <v>#REF!</v>
      </c>
      <c r="O81" s="203">
        <f t="shared" ref="O81:O144" si="12">IF(G81="MACIÇA",IF(I81&lt;=20,E81*I81*J81,0),0)</f>
        <v>0</v>
      </c>
      <c r="P81" s="505">
        <f t="shared" ref="P81:P144" si="13">IF(G81="NERV.",IF(I81&lt;=20,E81*((I81*J81)-($Q$11*I81)),0),0)</f>
        <v>0</v>
      </c>
      <c r="Q81" s="506"/>
      <c r="R81" s="203">
        <f t="shared" ref="R81:R144" si="14">IF(G81="MACIÇA",IF(I81&gt;20,E81*I81*J81,0),0)</f>
        <v>0</v>
      </c>
      <c r="S81" s="505">
        <f t="shared" ref="S81:S144" si="15">IF(G81="NERV.",IF(I81&gt;20,E81*((I81*J81)-($T$11*I81)),0),0)</f>
        <v>0</v>
      </c>
      <c r="T81" s="506"/>
      <c r="U81" s="203">
        <f t="shared" ref="U81:U144" si="16">IF(G81="PRÉ-MOLD.",I81,0)</f>
        <v>0</v>
      </c>
      <c r="V81" s="203">
        <f t="shared" ref="V81:V144" si="17">IF(G81="MACIÇA",IF(M81&lt;3,E81*I81,0),0)</f>
        <v>0</v>
      </c>
      <c r="W81" s="203">
        <f t="shared" ref="W81:W144" si="18">IF(G81="MACIÇA",IF(M81&gt;=3,E81*I81,0),0)</f>
        <v>0</v>
      </c>
      <c r="X81" s="203">
        <f t="shared" ref="X81:X144" si="19">IF(G81="NERV.",IF(M81&lt;3,E81*I81,0),0)</f>
        <v>0</v>
      </c>
      <c r="Y81" s="203">
        <f t="shared" ref="Y81:Y144" si="20">IF(G81="NERV.",IF(M81&gt;=3,E81*I81,0),0)</f>
        <v>0</v>
      </c>
      <c r="Z81" s="204">
        <f t="shared" ref="Z81:Z144" si="21">E81*(K81*L81)</f>
        <v>0</v>
      </c>
    </row>
    <row r="82" spans="2:26" s="126" customFormat="1" ht="15" hidden="1" customHeight="1" x14ac:dyDescent="0.2">
      <c r="B82" s="198"/>
      <c r="C82" s="198"/>
      <c r="D82" s="198"/>
      <c r="E82" s="201"/>
      <c r="F82" s="200"/>
      <c r="G82" s="217"/>
      <c r="H82" s="221"/>
      <c r="I82" s="201"/>
      <c r="J82" s="201"/>
      <c r="K82" s="201"/>
      <c r="L82" s="201"/>
      <c r="M82" s="201"/>
      <c r="N82" s="220" t="e">
        <f>SUM(#REF!)/COUNT(#REF!)</f>
        <v>#REF!</v>
      </c>
      <c r="O82" s="203">
        <f t="shared" si="12"/>
        <v>0</v>
      </c>
      <c r="P82" s="505">
        <f t="shared" si="13"/>
        <v>0</v>
      </c>
      <c r="Q82" s="506"/>
      <c r="R82" s="203">
        <f t="shared" si="14"/>
        <v>0</v>
      </c>
      <c r="S82" s="505">
        <f t="shared" si="15"/>
        <v>0</v>
      </c>
      <c r="T82" s="506"/>
      <c r="U82" s="203">
        <f t="shared" si="16"/>
        <v>0</v>
      </c>
      <c r="V82" s="203">
        <f t="shared" si="17"/>
        <v>0</v>
      </c>
      <c r="W82" s="203">
        <f t="shared" si="18"/>
        <v>0</v>
      </c>
      <c r="X82" s="203">
        <f t="shared" si="19"/>
        <v>0</v>
      </c>
      <c r="Y82" s="203">
        <f t="shared" si="20"/>
        <v>0</v>
      </c>
      <c r="Z82" s="204">
        <f t="shared" si="21"/>
        <v>0</v>
      </c>
    </row>
    <row r="83" spans="2:26" s="126" customFormat="1" ht="15" hidden="1" customHeight="1" x14ac:dyDescent="0.2">
      <c r="B83" s="198"/>
      <c r="C83" s="198"/>
      <c r="D83" s="198"/>
      <c r="E83" s="201"/>
      <c r="F83" s="200"/>
      <c r="G83" s="217"/>
      <c r="H83" s="221"/>
      <c r="I83" s="201"/>
      <c r="J83" s="201"/>
      <c r="K83" s="201"/>
      <c r="L83" s="201"/>
      <c r="M83" s="201"/>
      <c r="N83" s="220" t="e">
        <f>SUM(#REF!)/COUNT(#REF!)</f>
        <v>#REF!</v>
      </c>
      <c r="O83" s="203">
        <f t="shared" si="12"/>
        <v>0</v>
      </c>
      <c r="P83" s="505">
        <f t="shared" si="13"/>
        <v>0</v>
      </c>
      <c r="Q83" s="506"/>
      <c r="R83" s="203">
        <f t="shared" si="14"/>
        <v>0</v>
      </c>
      <c r="S83" s="505">
        <f t="shared" si="15"/>
        <v>0</v>
      </c>
      <c r="T83" s="506"/>
      <c r="U83" s="203">
        <f t="shared" si="16"/>
        <v>0</v>
      </c>
      <c r="V83" s="203">
        <f t="shared" si="17"/>
        <v>0</v>
      </c>
      <c r="W83" s="203">
        <f t="shared" si="18"/>
        <v>0</v>
      </c>
      <c r="X83" s="203">
        <f t="shared" si="19"/>
        <v>0</v>
      </c>
      <c r="Y83" s="203">
        <f t="shared" si="20"/>
        <v>0</v>
      </c>
      <c r="Z83" s="204">
        <f t="shared" si="21"/>
        <v>0</v>
      </c>
    </row>
    <row r="84" spans="2:26" s="126" customFormat="1" ht="15" hidden="1" customHeight="1" x14ac:dyDescent="0.2">
      <c r="B84" s="199"/>
      <c r="C84" s="199"/>
      <c r="D84" s="199"/>
      <c r="E84" s="201"/>
      <c r="F84" s="200"/>
      <c r="G84" s="217"/>
      <c r="H84" s="221"/>
      <c r="I84" s="201"/>
      <c r="J84" s="201"/>
      <c r="K84" s="201"/>
      <c r="L84" s="201"/>
      <c r="M84" s="201"/>
      <c r="N84" s="220" t="e">
        <f>SUM(#REF!)/COUNT(#REF!)</f>
        <v>#REF!</v>
      </c>
      <c r="O84" s="203">
        <f t="shared" si="12"/>
        <v>0</v>
      </c>
      <c r="P84" s="505">
        <f t="shared" si="13"/>
        <v>0</v>
      </c>
      <c r="Q84" s="506"/>
      <c r="R84" s="203">
        <f t="shared" si="14"/>
        <v>0</v>
      </c>
      <c r="S84" s="505">
        <f t="shared" si="15"/>
        <v>0</v>
      </c>
      <c r="T84" s="506"/>
      <c r="U84" s="203">
        <f t="shared" si="16"/>
        <v>0</v>
      </c>
      <c r="V84" s="203">
        <f t="shared" si="17"/>
        <v>0</v>
      </c>
      <c r="W84" s="203">
        <f t="shared" si="18"/>
        <v>0</v>
      </c>
      <c r="X84" s="203">
        <f t="shared" si="19"/>
        <v>0</v>
      </c>
      <c r="Y84" s="203">
        <f t="shared" si="20"/>
        <v>0</v>
      </c>
      <c r="Z84" s="204">
        <f t="shared" si="21"/>
        <v>0</v>
      </c>
    </row>
    <row r="85" spans="2:26" s="126" customFormat="1" ht="15" hidden="1" customHeight="1" x14ac:dyDescent="0.2">
      <c r="B85" s="199"/>
      <c r="C85" s="199"/>
      <c r="D85" s="199"/>
      <c r="E85" s="201"/>
      <c r="F85" s="200"/>
      <c r="G85" s="217"/>
      <c r="H85" s="221"/>
      <c r="I85" s="201"/>
      <c r="J85" s="201"/>
      <c r="K85" s="201"/>
      <c r="L85" s="201"/>
      <c r="M85" s="201"/>
      <c r="N85" s="220" t="e">
        <f>SUM(#REF!)/COUNT(#REF!)</f>
        <v>#REF!</v>
      </c>
      <c r="O85" s="203">
        <f t="shared" si="12"/>
        <v>0</v>
      </c>
      <c r="P85" s="505">
        <f t="shared" si="13"/>
        <v>0</v>
      </c>
      <c r="Q85" s="506"/>
      <c r="R85" s="203">
        <f t="shared" si="14"/>
        <v>0</v>
      </c>
      <c r="S85" s="505">
        <f t="shared" si="15"/>
        <v>0</v>
      </c>
      <c r="T85" s="506"/>
      <c r="U85" s="203">
        <f t="shared" si="16"/>
        <v>0</v>
      </c>
      <c r="V85" s="203">
        <f t="shared" si="17"/>
        <v>0</v>
      </c>
      <c r="W85" s="203">
        <f t="shared" si="18"/>
        <v>0</v>
      </c>
      <c r="X85" s="203">
        <f t="shared" si="19"/>
        <v>0</v>
      </c>
      <c r="Y85" s="203">
        <f t="shared" si="20"/>
        <v>0</v>
      </c>
      <c r="Z85" s="204">
        <f t="shared" si="21"/>
        <v>0</v>
      </c>
    </row>
    <row r="86" spans="2:26" s="126" customFormat="1" ht="15" hidden="1" customHeight="1" x14ac:dyDescent="0.2">
      <c r="B86" s="199"/>
      <c r="C86" s="199"/>
      <c r="D86" s="199"/>
      <c r="E86" s="201"/>
      <c r="F86" s="200"/>
      <c r="G86" s="217"/>
      <c r="H86" s="221"/>
      <c r="I86" s="201"/>
      <c r="J86" s="201"/>
      <c r="K86" s="201"/>
      <c r="L86" s="201"/>
      <c r="M86" s="201"/>
      <c r="N86" s="220" t="e">
        <f>SUM(#REF!)/COUNT(#REF!)</f>
        <v>#REF!</v>
      </c>
      <c r="O86" s="203">
        <f t="shared" si="12"/>
        <v>0</v>
      </c>
      <c r="P86" s="505">
        <f t="shared" si="13"/>
        <v>0</v>
      </c>
      <c r="Q86" s="506"/>
      <c r="R86" s="203">
        <f t="shared" si="14"/>
        <v>0</v>
      </c>
      <c r="S86" s="505">
        <f t="shared" si="15"/>
        <v>0</v>
      </c>
      <c r="T86" s="506"/>
      <c r="U86" s="203">
        <f t="shared" si="16"/>
        <v>0</v>
      </c>
      <c r="V86" s="203">
        <f t="shared" si="17"/>
        <v>0</v>
      </c>
      <c r="W86" s="203">
        <f t="shared" si="18"/>
        <v>0</v>
      </c>
      <c r="X86" s="203">
        <f t="shared" si="19"/>
        <v>0</v>
      </c>
      <c r="Y86" s="203">
        <f t="shared" si="20"/>
        <v>0</v>
      </c>
      <c r="Z86" s="204">
        <f t="shared" si="21"/>
        <v>0</v>
      </c>
    </row>
    <row r="87" spans="2:26" s="126" customFormat="1" ht="15" hidden="1" customHeight="1" x14ac:dyDescent="0.2">
      <c r="B87" s="199"/>
      <c r="C87" s="199"/>
      <c r="D87" s="199"/>
      <c r="E87" s="201"/>
      <c r="F87" s="200"/>
      <c r="G87" s="217"/>
      <c r="H87" s="221"/>
      <c r="I87" s="201"/>
      <c r="J87" s="201"/>
      <c r="K87" s="201"/>
      <c r="L87" s="201"/>
      <c r="M87" s="201"/>
      <c r="N87" s="220" t="e">
        <f>SUM(#REF!)/COUNT(#REF!)</f>
        <v>#REF!</v>
      </c>
      <c r="O87" s="203">
        <f t="shared" si="12"/>
        <v>0</v>
      </c>
      <c r="P87" s="505">
        <f t="shared" si="13"/>
        <v>0</v>
      </c>
      <c r="Q87" s="506"/>
      <c r="R87" s="203">
        <f t="shared" si="14"/>
        <v>0</v>
      </c>
      <c r="S87" s="505">
        <f t="shared" si="15"/>
        <v>0</v>
      </c>
      <c r="T87" s="506"/>
      <c r="U87" s="203">
        <f t="shared" si="16"/>
        <v>0</v>
      </c>
      <c r="V87" s="203">
        <f t="shared" si="17"/>
        <v>0</v>
      </c>
      <c r="W87" s="203">
        <f t="shared" si="18"/>
        <v>0</v>
      </c>
      <c r="X87" s="203">
        <f t="shared" si="19"/>
        <v>0</v>
      </c>
      <c r="Y87" s="203">
        <f t="shared" si="20"/>
        <v>0</v>
      </c>
      <c r="Z87" s="204">
        <f t="shared" si="21"/>
        <v>0</v>
      </c>
    </row>
    <row r="88" spans="2:26" s="126" customFormat="1" ht="15" hidden="1" customHeight="1" x14ac:dyDescent="0.2">
      <c r="B88" s="199"/>
      <c r="C88" s="199"/>
      <c r="D88" s="199"/>
      <c r="E88" s="201"/>
      <c r="F88" s="200"/>
      <c r="G88" s="217"/>
      <c r="H88" s="221"/>
      <c r="I88" s="201"/>
      <c r="J88" s="201"/>
      <c r="K88" s="201"/>
      <c r="L88" s="201"/>
      <c r="M88" s="201"/>
      <c r="N88" s="220" t="e">
        <f>SUM(#REF!)/COUNT(#REF!)</f>
        <v>#REF!</v>
      </c>
      <c r="O88" s="203">
        <f t="shared" si="12"/>
        <v>0</v>
      </c>
      <c r="P88" s="505">
        <f t="shared" si="13"/>
        <v>0</v>
      </c>
      <c r="Q88" s="506"/>
      <c r="R88" s="203">
        <f t="shared" si="14"/>
        <v>0</v>
      </c>
      <c r="S88" s="505">
        <f t="shared" si="15"/>
        <v>0</v>
      </c>
      <c r="T88" s="506"/>
      <c r="U88" s="203">
        <f t="shared" si="16"/>
        <v>0</v>
      </c>
      <c r="V88" s="203">
        <f t="shared" si="17"/>
        <v>0</v>
      </c>
      <c r="W88" s="203">
        <f t="shared" si="18"/>
        <v>0</v>
      </c>
      <c r="X88" s="203">
        <f t="shared" si="19"/>
        <v>0</v>
      </c>
      <c r="Y88" s="203">
        <f t="shared" si="20"/>
        <v>0</v>
      </c>
      <c r="Z88" s="204">
        <f t="shared" si="21"/>
        <v>0</v>
      </c>
    </row>
    <row r="89" spans="2:26" s="126" customFormat="1" ht="15" hidden="1" customHeight="1" x14ac:dyDescent="0.2">
      <c r="B89" s="199"/>
      <c r="C89" s="199"/>
      <c r="D89" s="199"/>
      <c r="E89" s="201"/>
      <c r="F89" s="200"/>
      <c r="G89" s="217"/>
      <c r="H89" s="221"/>
      <c r="I89" s="201"/>
      <c r="J89" s="201"/>
      <c r="K89" s="201"/>
      <c r="L89" s="201"/>
      <c r="M89" s="201"/>
      <c r="N89" s="220" t="e">
        <f>SUM(#REF!)/COUNT(#REF!)</f>
        <v>#REF!</v>
      </c>
      <c r="O89" s="203">
        <f t="shared" si="12"/>
        <v>0</v>
      </c>
      <c r="P89" s="505">
        <f t="shared" si="13"/>
        <v>0</v>
      </c>
      <c r="Q89" s="506"/>
      <c r="R89" s="203">
        <f t="shared" si="14"/>
        <v>0</v>
      </c>
      <c r="S89" s="505">
        <f t="shared" si="15"/>
        <v>0</v>
      </c>
      <c r="T89" s="506"/>
      <c r="U89" s="203">
        <f t="shared" si="16"/>
        <v>0</v>
      </c>
      <c r="V89" s="203">
        <f t="shared" si="17"/>
        <v>0</v>
      </c>
      <c r="W89" s="203">
        <f t="shared" si="18"/>
        <v>0</v>
      </c>
      <c r="X89" s="203">
        <f t="shared" si="19"/>
        <v>0</v>
      </c>
      <c r="Y89" s="203">
        <f t="shared" si="20"/>
        <v>0</v>
      </c>
      <c r="Z89" s="204">
        <f t="shared" si="21"/>
        <v>0</v>
      </c>
    </row>
    <row r="90" spans="2:26" s="126" customFormat="1" ht="15" hidden="1" customHeight="1" x14ac:dyDescent="0.2">
      <c r="B90" s="199"/>
      <c r="C90" s="199"/>
      <c r="D90" s="199"/>
      <c r="E90" s="201"/>
      <c r="F90" s="200"/>
      <c r="G90" s="217"/>
      <c r="H90" s="221"/>
      <c r="I90" s="201"/>
      <c r="J90" s="201"/>
      <c r="K90" s="201"/>
      <c r="L90" s="201"/>
      <c r="M90" s="201"/>
      <c r="N90" s="220" t="e">
        <f>SUM(#REF!)/COUNT(#REF!)</f>
        <v>#REF!</v>
      </c>
      <c r="O90" s="203">
        <f t="shared" si="12"/>
        <v>0</v>
      </c>
      <c r="P90" s="505">
        <f t="shared" si="13"/>
        <v>0</v>
      </c>
      <c r="Q90" s="506"/>
      <c r="R90" s="203">
        <f t="shared" si="14"/>
        <v>0</v>
      </c>
      <c r="S90" s="505">
        <f t="shared" si="15"/>
        <v>0</v>
      </c>
      <c r="T90" s="506"/>
      <c r="U90" s="203">
        <f t="shared" si="16"/>
        <v>0</v>
      </c>
      <c r="V90" s="203">
        <f t="shared" si="17"/>
        <v>0</v>
      </c>
      <c r="W90" s="203">
        <f t="shared" si="18"/>
        <v>0</v>
      </c>
      <c r="X90" s="203">
        <f t="shared" si="19"/>
        <v>0</v>
      </c>
      <c r="Y90" s="203">
        <f t="shared" si="20"/>
        <v>0</v>
      </c>
      <c r="Z90" s="204">
        <f t="shared" si="21"/>
        <v>0</v>
      </c>
    </row>
    <row r="91" spans="2:26" s="126" customFormat="1" ht="15" hidden="1" customHeight="1" x14ac:dyDescent="0.2">
      <c r="B91" s="198"/>
      <c r="C91" s="198"/>
      <c r="D91" s="198"/>
      <c r="E91" s="201"/>
      <c r="F91" s="200"/>
      <c r="G91" s="217"/>
      <c r="H91" s="221"/>
      <c r="I91" s="201"/>
      <c r="J91" s="201"/>
      <c r="K91" s="201"/>
      <c r="L91" s="201"/>
      <c r="M91" s="201"/>
      <c r="N91" s="220" t="e">
        <f>SUM(#REF!)/COUNT(#REF!)</f>
        <v>#REF!</v>
      </c>
      <c r="O91" s="203">
        <f t="shared" si="12"/>
        <v>0</v>
      </c>
      <c r="P91" s="505">
        <f t="shared" si="13"/>
        <v>0</v>
      </c>
      <c r="Q91" s="506"/>
      <c r="R91" s="203">
        <f t="shared" si="14"/>
        <v>0</v>
      </c>
      <c r="S91" s="505">
        <f t="shared" si="15"/>
        <v>0</v>
      </c>
      <c r="T91" s="506"/>
      <c r="U91" s="203">
        <f t="shared" si="16"/>
        <v>0</v>
      </c>
      <c r="V91" s="203">
        <f t="shared" si="17"/>
        <v>0</v>
      </c>
      <c r="W91" s="203">
        <f t="shared" si="18"/>
        <v>0</v>
      </c>
      <c r="X91" s="203">
        <f t="shared" si="19"/>
        <v>0</v>
      </c>
      <c r="Y91" s="203">
        <f t="shared" si="20"/>
        <v>0</v>
      </c>
      <c r="Z91" s="204">
        <f t="shared" si="21"/>
        <v>0</v>
      </c>
    </row>
    <row r="92" spans="2:26" s="126" customFormat="1" ht="15" hidden="1" customHeight="1" x14ac:dyDescent="0.2">
      <c r="B92" s="198"/>
      <c r="C92" s="198"/>
      <c r="D92" s="198"/>
      <c r="E92" s="201"/>
      <c r="F92" s="200"/>
      <c r="G92" s="217"/>
      <c r="H92" s="221"/>
      <c r="I92" s="201"/>
      <c r="J92" s="201"/>
      <c r="K92" s="201"/>
      <c r="L92" s="201"/>
      <c r="M92" s="201"/>
      <c r="N92" s="220" t="e">
        <f>SUM(#REF!)/COUNT(#REF!)</f>
        <v>#REF!</v>
      </c>
      <c r="O92" s="203">
        <f t="shared" si="12"/>
        <v>0</v>
      </c>
      <c r="P92" s="505">
        <f t="shared" si="13"/>
        <v>0</v>
      </c>
      <c r="Q92" s="506"/>
      <c r="R92" s="203">
        <f t="shared" si="14"/>
        <v>0</v>
      </c>
      <c r="S92" s="505">
        <f t="shared" si="15"/>
        <v>0</v>
      </c>
      <c r="T92" s="506"/>
      <c r="U92" s="203">
        <f t="shared" si="16"/>
        <v>0</v>
      </c>
      <c r="V92" s="203">
        <f t="shared" si="17"/>
        <v>0</v>
      </c>
      <c r="W92" s="203">
        <f t="shared" si="18"/>
        <v>0</v>
      </c>
      <c r="X92" s="203">
        <f t="shared" si="19"/>
        <v>0</v>
      </c>
      <c r="Y92" s="203">
        <f t="shared" si="20"/>
        <v>0</v>
      </c>
      <c r="Z92" s="204">
        <f t="shared" si="21"/>
        <v>0</v>
      </c>
    </row>
    <row r="93" spans="2:26" s="126" customFormat="1" ht="15" hidden="1" customHeight="1" x14ac:dyDescent="0.2">
      <c r="B93" s="198"/>
      <c r="C93" s="198"/>
      <c r="D93" s="198"/>
      <c r="E93" s="201"/>
      <c r="F93" s="200"/>
      <c r="G93" s="217"/>
      <c r="H93" s="221"/>
      <c r="I93" s="201"/>
      <c r="J93" s="201"/>
      <c r="K93" s="201"/>
      <c r="L93" s="201"/>
      <c r="M93" s="201"/>
      <c r="N93" s="220"/>
      <c r="O93" s="203">
        <f t="shared" si="12"/>
        <v>0</v>
      </c>
      <c r="P93" s="505">
        <f t="shared" si="13"/>
        <v>0</v>
      </c>
      <c r="Q93" s="506"/>
      <c r="R93" s="203">
        <f t="shared" si="14"/>
        <v>0</v>
      </c>
      <c r="S93" s="505">
        <f t="shared" si="15"/>
        <v>0</v>
      </c>
      <c r="T93" s="506"/>
      <c r="U93" s="203">
        <f t="shared" si="16"/>
        <v>0</v>
      </c>
      <c r="V93" s="203">
        <f t="shared" si="17"/>
        <v>0</v>
      </c>
      <c r="W93" s="203">
        <f t="shared" si="18"/>
        <v>0</v>
      </c>
      <c r="X93" s="203">
        <f t="shared" si="19"/>
        <v>0</v>
      </c>
      <c r="Y93" s="203">
        <f t="shared" si="20"/>
        <v>0</v>
      </c>
      <c r="Z93" s="204">
        <f t="shared" si="21"/>
        <v>0</v>
      </c>
    </row>
    <row r="94" spans="2:26" s="126" customFormat="1" ht="15" hidden="1" customHeight="1" x14ac:dyDescent="0.2">
      <c r="B94" s="198"/>
      <c r="C94" s="198"/>
      <c r="D94" s="198"/>
      <c r="E94" s="201"/>
      <c r="F94" s="200"/>
      <c r="G94" s="217"/>
      <c r="H94" s="221"/>
      <c r="I94" s="201"/>
      <c r="J94" s="201"/>
      <c r="K94" s="201"/>
      <c r="L94" s="201"/>
      <c r="M94" s="201"/>
      <c r="N94" s="220"/>
      <c r="O94" s="203">
        <f t="shared" si="12"/>
        <v>0</v>
      </c>
      <c r="P94" s="505">
        <f t="shared" si="13"/>
        <v>0</v>
      </c>
      <c r="Q94" s="506"/>
      <c r="R94" s="203">
        <f t="shared" si="14"/>
        <v>0</v>
      </c>
      <c r="S94" s="505">
        <f t="shared" si="15"/>
        <v>0</v>
      </c>
      <c r="T94" s="506"/>
      <c r="U94" s="203">
        <f t="shared" si="16"/>
        <v>0</v>
      </c>
      <c r="V94" s="203">
        <f t="shared" si="17"/>
        <v>0</v>
      </c>
      <c r="W94" s="203">
        <f t="shared" si="18"/>
        <v>0</v>
      </c>
      <c r="X94" s="203">
        <f t="shared" si="19"/>
        <v>0</v>
      </c>
      <c r="Y94" s="203">
        <f t="shared" si="20"/>
        <v>0</v>
      </c>
      <c r="Z94" s="204">
        <f t="shared" si="21"/>
        <v>0</v>
      </c>
    </row>
    <row r="95" spans="2:26" s="126" customFormat="1" ht="15" hidden="1" customHeight="1" x14ac:dyDescent="0.2">
      <c r="B95" s="198"/>
      <c r="C95" s="198"/>
      <c r="D95" s="198"/>
      <c r="E95" s="201"/>
      <c r="F95" s="200"/>
      <c r="G95" s="217"/>
      <c r="H95" s="221"/>
      <c r="I95" s="201"/>
      <c r="J95" s="201"/>
      <c r="K95" s="201"/>
      <c r="L95" s="201"/>
      <c r="M95" s="201"/>
      <c r="N95" s="220"/>
      <c r="O95" s="203">
        <f t="shared" si="12"/>
        <v>0</v>
      </c>
      <c r="P95" s="505">
        <f t="shared" si="13"/>
        <v>0</v>
      </c>
      <c r="Q95" s="506"/>
      <c r="R95" s="203">
        <f t="shared" si="14"/>
        <v>0</v>
      </c>
      <c r="S95" s="505">
        <f t="shared" si="15"/>
        <v>0</v>
      </c>
      <c r="T95" s="506"/>
      <c r="U95" s="203">
        <f t="shared" si="16"/>
        <v>0</v>
      </c>
      <c r="V95" s="203">
        <f t="shared" si="17"/>
        <v>0</v>
      </c>
      <c r="W95" s="203">
        <f t="shared" si="18"/>
        <v>0</v>
      </c>
      <c r="X95" s="203">
        <f t="shared" si="19"/>
        <v>0</v>
      </c>
      <c r="Y95" s="203">
        <f t="shared" si="20"/>
        <v>0</v>
      </c>
      <c r="Z95" s="204">
        <f t="shared" si="21"/>
        <v>0</v>
      </c>
    </row>
    <row r="96" spans="2:26" s="126" customFormat="1" ht="15" hidden="1" customHeight="1" x14ac:dyDescent="0.2">
      <c r="B96" s="198"/>
      <c r="C96" s="198"/>
      <c r="D96" s="198"/>
      <c r="E96" s="201"/>
      <c r="F96" s="200"/>
      <c r="G96" s="217"/>
      <c r="H96" s="221"/>
      <c r="I96" s="201"/>
      <c r="J96" s="201"/>
      <c r="K96" s="201"/>
      <c r="L96" s="201"/>
      <c r="M96" s="201"/>
      <c r="N96" s="220"/>
      <c r="O96" s="203">
        <f t="shared" si="12"/>
        <v>0</v>
      </c>
      <c r="P96" s="505">
        <f t="shared" si="13"/>
        <v>0</v>
      </c>
      <c r="Q96" s="506"/>
      <c r="R96" s="203">
        <f t="shared" si="14"/>
        <v>0</v>
      </c>
      <c r="S96" s="505">
        <f t="shared" si="15"/>
        <v>0</v>
      </c>
      <c r="T96" s="506"/>
      <c r="U96" s="203">
        <f t="shared" si="16"/>
        <v>0</v>
      </c>
      <c r="V96" s="203">
        <f t="shared" si="17"/>
        <v>0</v>
      </c>
      <c r="W96" s="203">
        <f t="shared" si="18"/>
        <v>0</v>
      </c>
      <c r="X96" s="203">
        <f t="shared" si="19"/>
        <v>0</v>
      </c>
      <c r="Y96" s="203">
        <f t="shared" si="20"/>
        <v>0</v>
      </c>
      <c r="Z96" s="204">
        <f t="shared" si="21"/>
        <v>0</v>
      </c>
    </row>
    <row r="97" spans="2:26" s="126" customFormat="1" ht="15" hidden="1" customHeight="1" x14ac:dyDescent="0.2">
      <c r="B97" s="198"/>
      <c r="C97" s="198"/>
      <c r="D97" s="198"/>
      <c r="E97" s="201"/>
      <c r="F97" s="200"/>
      <c r="G97" s="217"/>
      <c r="H97" s="221"/>
      <c r="I97" s="201"/>
      <c r="J97" s="201"/>
      <c r="K97" s="201"/>
      <c r="L97" s="201"/>
      <c r="M97" s="201"/>
      <c r="N97" s="220"/>
      <c r="O97" s="203">
        <f t="shared" si="12"/>
        <v>0</v>
      </c>
      <c r="P97" s="505">
        <f t="shared" si="13"/>
        <v>0</v>
      </c>
      <c r="Q97" s="506"/>
      <c r="R97" s="203">
        <f t="shared" si="14"/>
        <v>0</v>
      </c>
      <c r="S97" s="505">
        <f t="shared" si="15"/>
        <v>0</v>
      </c>
      <c r="T97" s="506"/>
      <c r="U97" s="203">
        <f t="shared" si="16"/>
        <v>0</v>
      </c>
      <c r="V97" s="203">
        <f t="shared" si="17"/>
        <v>0</v>
      </c>
      <c r="W97" s="203">
        <f t="shared" si="18"/>
        <v>0</v>
      </c>
      <c r="X97" s="203">
        <f t="shared" si="19"/>
        <v>0</v>
      </c>
      <c r="Y97" s="203">
        <f t="shared" si="20"/>
        <v>0</v>
      </c>
      <c r="Z97" s="204">
        <f t="shared" si="21"/>
        <v>0</v>
      </c>
    </row>
    <row r="98" spans="2:26" s="126" customFormat="1" ht="15" hidden="1" customHeight="1" x14ac:dyDescent="0.2">
      <c r="B98" s="198"/>
      <c r="C98" s="198"/>
      <c r="D98" s="198"/>
      <c r="E98" s="201"/>
      <c r="F98" s="200"/>
      <c r="G98" s="217"/>
      <c r="H98" s="221"/>
      <c r="I98" s="201"/>
      <c r="J98" s="201"/>
      <c r="K98" s="201"/>
      <c r="L98" s="201"/>
      <c r="M98" s="201"/>
      <c r="N98" s="220"/>
      <c r="O98" s="203">
        <f t="shared" si="12"/>
        <v>0</v>
      </c>
      <c r="P98" s="505">
        <f t="shared" si="13"/>
        <v>0</v>
      </c>
      <c r="Q98" s="506"/>
      <c r="R98" s="203">
        <f t="shared" si="14"/>
        <v>0</v>
      </c>
      <c r="S98" s="505">
        <f t="shared" si="15"/>
        <v>0</v>
      </c>
      <c r="T98" s="506"/>
      <c r="U98" s="203">
        <f t="shared" si="16"/>
        <v>0</v>
      </c>
      <c r="V98" s="203">
        <f t="shared" si="17"/>
        <v>0</v>
      </c>
      <c r="W98" s="203">
        <f t="shared" si="18"/>
        <v>0</v>
      </c>
      <c r="X98" s="203">
        <f t="shared" si="19"/>
        <v>0</v>
      </c>
      <c r="Y98" s="203">
        <f t="shared" si="20"/>
        <v>0</v>
      </c>
      <c r="Z98" s="204">
        <f t="shared" si="21"/>
        <v>0</v>
      </c>
    </row>
    <row r="99" spans="2:26" s="126" customFormat="1" ht="15" hidden="1" customHeight="1" x14ac:dyDescent="0.2">
      <c r="B99" s="198"/>
      <c r="C99" s="198"/>
      <c r="D99" s="198"/>
      <c r="E99" s="201"/>
      <c r="F99" s="200"/>
      <c r="G99" s="217"/>
      <c r="H99" s="221"/>
      <c r="I99" s="201"/>
      <c r="J99" s="201"/>
      <c r="K99" s="201"/>
      <c r="L99" s="201"/>
      <c r="M99" s="201"/>
      <c r="N99" s="220"/>
      <c r="O99" s="203">
        <f t="shared" si="12"/>
        <v>0</v>
      </c>
      <c r="P99" s="505">
        <f t="shared" si="13"/>
        <v>0</v>
      </c>
      <c r="Q99" s="506"/>
      <c r="R99" s="203">
        <f t="shared" si="14"/>
        <v>0</v>
      </c>
      <c r="S99" s="505">
        <f t="shared" si="15"/>
        <v>0</v>
      </c>
      <c r="T99" s="506"/>
      <c r="U99" s="203">
        <f t="shared" si="16"/>
        <v>0</v>
      </c>
      <c r="V99" s="203">
        <f t="shared" si="17"/>
        <v>0</v>
      </c>
      <c r="W99" s="203">
        <f t="shared" si="18"/>
        <v>0</v>
      </c>
      <c r="X99" s="203">
        <f t="shared" si="19"/>
        <v>0</v>
      </c>
      <c r="Y99" s="203">
        <f t="shared" si="20"/>
        <v>0</v>
      </c>
      <c r="Z99" s="204">
        <f t="shared" si="21"/>
        <v>0</v>
      </c>
    </row>
    <row r="100" spans="2:26" s="126" customFormat="1" ht="15" hidden="1" customHeight="1" x14ac:dyDescent="0.2">
      <c r="B100" s="198"/>
      <c r="C100" s="198"/>
      <c r="D100" s="198"/>
      <c r="E100" s="201"/>
      <c r="F100" s="200"/>
      <c r="G100" s="217"/>
      <c r="H100" s="221"/>
      <c r="I100" s="201"/>
      <c r="J100" s="201"/>
      <c r="K100" s="201"/>
      <c r="L100" s="201"/>
      <c r="M100" s="201"/>
      <c r="N100" s="220"/>
      <c r="O100" s="203">
        <f t="shared" si="12"/>
        <v>0</v>
      </c>
      <c r="P100" s="505">
        <f t="shared" si="13"/>
        <v>0</v>
      </c>
      <c r="Q100" s="506"/>
      <c r="R100" s="203">
        <f t="shared" si="14"/>
        <v>0</v>
      </c>
      <c r="S100" s="505">
        <f t="shared" si="15"/>
        <v>0</v>
      </c>
      <c r="T100" s="506"/>
      <c r="U100" s="203">
        <f t="shared" si="16"/>
        <v>0</v>
      </c>
      <c r="V100" s="203">
        <f t="shared" si="17"/>
        <v>0</v>
      </c>
      <c r="W100" s="203">
        <f t="shared" si="18"/>
        <v>0</v>
      </c>
      <c r="X100" s="203">
        <f t="shared" si="19"/>
        <v>0</v>
      </c>
      <c r="Y100" s="203">
        <f t="shared" si="20"/>
        <v>0</v>
      </c>
      <c r="Z100" s="204">
        <f t="shared" si="21"/>
        <v>0</v>
      </c>
    </row>
    <row r="101" spans="2:26" s="126" customFormat="1" ht="15" hidden="1" customHeight="1" x14ac:dyDescent="0.2">
      <c r="B101" s="198"/>
      <c r="C101" s="198"/>
      <c r="D101" s="198"/>
      <c r="E101" s="201"/>
      <c r="F101" s="200"/>
      <c r="G101" s="217"/>
      <c r="H101" s="221"/>
      <c r="I101" s="201"/>
      <c r="J101" s="201"/>
      <c r="K101" s="201"/>
      <c r="L101" s="201"/>
      <c r="M101" s="201"/>
      <c r="N101" s="220"/>
      <c r="O101" s="203">
        <f t="shared" si="12"/>
        <v>0</v>
      </c>
      <c r="P101" s="505">
        <f t="shared" si="13"/>
        <v>0</v>
      </c>
      <c r="Q101" s="506"/>
      <c r="R101" s="203">
        <f t="shared" si="14"/>
        <v>0</v>
      </c>
      <c r="S101" s="505">
        <f t="shared" si="15"/>
        <v>0</v>
      </c>
      <c r="T101" s="506"/>
      <c r="U101" s="203">
        <f t="shared" si="16"/>
        <v>0</v>
      </c>
      <c r="V101" s="203">
        <f t="shared" si="17"/>
        <v>0</v>
      </c>
      <c r="W101" s="203">
        <f t="shared" si="18"/>
        <v>0</v>
      </c>
      <c r="X101" s="203">
        <f t="shared" si="19"/>
        <v>0</v>
      </c>
      <c r="Y101" s="203">
        <f t="shared" si="20"/>
        <v>0</v>
      </c>
      <c r="Z101" s="204">
        <f t="shared" si="21"/>
        <v>0</v>
      </c>
    </row>
    <row r="102" spans="2:26" s="126" customFormat="1" ht="15" hidden="1" customHeight="1" x14ac:dyDescent="0.2">
      <c r="B102" s="198"/>
      <c r="C102" s="198"/>
      <c r="D102" s="198"/>
      <c r="E102" s="201"/>
      <c r="F102" s="200"/>
      <c r="G102" s="217"/>
      <c r="H102" s="221"/>
      <c r="I102" s="201"/>
      <c r="J102" s="201"/>
      <c r="K102" s="201"/>
      <c r="L102" s="201"/>
      <c r="M102" s="201"/>
      <c r="N102" s="220"/>
      <c r="O102" s="203">
        <f t="shared" si="12"/>
        <v>0</v>
      </c>
      <c r="P102" s="505">
        <f t="shared" si="13"/>
        <v>0</v>
      </c>
      <c r="Q102" s="506"/>
      <c r="R102" s="203">
        <f t="shared" si="14"/>
        <v>0</v>
      </c>
      <c r="S102" s="505">
        <f t="shared" si="15"/>
        <v>0</v>
      </c>
      <c r="T102" s="506"/>
      <c r="U102" s="203">
        <f t="shared" si="16"/>
        <v>0</v>
      </c>
      <c r="V102" s="203">
        <f t="shared" si="17"/>
        <v>0</v>
      </c>
      <c r="W102" s="203">
        <f t="shared" si="18"/>
        <v>0</v>
      </c>
      <c r="X102" s="203">
        <f t="shared" si="19"/>
        <v>0</v>
      </c>
      <c r="Y102" s="203">
        <f t="shared" si="20"/>
        <v>0</v>
      </c>
      <c r="Z102" s="204">
        <f t="shared" si="21"/>
        <v>0</v>
      </c>
    </row>
    <row r="103" spans="2:26" s="126" customFormat="1" ht="15" hidden="1" customHeight="1" x14ac:dyDescent="0.2">
      <c r="B103" s="198"/>
      <c r="C103" s="198"/>
      <c r="D103" s="198"/>
      <c r="E103" s="201"/>
      <c r="F103" s="200"/>
      <c r="G103" s="217"/>
      <c r="H103" s="221"/>
      <c r="I103" s="201"/>
      <c r="J103" s="201"/>
      <c r="K103" s="201"/>
      <c r="L103" s="201"/>
      <c r="M103" s="201"/>
      <c r="N103" s="220"/>
      <c r="O103" s="203">
        <f t="shared" si="12"/>
        <v>0</v>
      </c>
      <c r="P103" s="505">
        <f t="shared" si="13"/>
        <v>0</v>
      </c>
      <c r="Q103" s="506"/>
      <c r="R103" s="203">
        <f t="shared" si="14"/>
        <v>0</v>
      </c>
      <c r="S103" s="505">
        <f t="shared" si="15"/>
        <v>0</v>
      </c>
      <c r="T103" s="506"/>
      <c r="U103" s="203">
        <f t="shared" si="16"/>
        <v>0</v>
      </c>
      <c r="V103" s="203">
        <f t="shared" si="17"/>
        <v>0</v>
      </c>
      <c r="W103" s="203">
        <f t="shared" si="18"/>
        <v>0</v>
      </c>
      <c r="X103" s="203">
        <f t="shared" si="19"/>
        <v>0</v>
      </c>
      <c r="Y103" s="203">
        <f t="shared" si="20"/>
        <v>0</v>
      </c>
      <c r="Z103" s="204">
        <f t="shared" si="21"/>
        <v>0</v>
      </c>
    </row>
    <row r="104" spans="2:26" s="126" customFormat="1" ht="15" hidden="1" customHeight="1" x14ac:dyDescent="0.2">
      <c r="B104" s="198"/>
      <c r="C104" s="198"/>
      <c r="D104" s="198"/>
      <c r="E104" s="201"/>
      <c r="F104" s="200"/>
      <c r="G104" s="217"/>
      <c r="H104" s="221"/>
      <c r="I104" s="201"/>
      <c r="J104" s="201"/>
      <c r="K104" s="201"/>
      <c r="L104" s="201"/>
      <c r="M104" s="201"/>
      <c r="N104" s="220"/>
      <c r="O104" s="203">
        <f t="shared" si="12"/>
        <v>0</v>
      </c>
      <c r="P104" s="505">
        <f t="shared" si="13"/>
        <v>0</v>
      </c>
      <c r="Q104" s="506"/>
      <c r="R104" s="203">
        <f t="shared" si="14"/>
        <v>0</v>
      </c>
      <c r="S104" s="505">
        <f t="shared" si="15"/>
        <v>0</v>
      </c>
      <c r="T104" s="506"/>
      <c r="U104" s="203">
        <f t="shared" si="16"/>
        <v>0</v>
      </c>
      <c r="V104" s="203">
        <f t="shared" si="17"/>
        <v>0</v>
      </c>
      <c r="W104" s="203">
        <f t="shared" si="18"/>
        <v>0</v>
      </c>
      <c r="X104" s="203">
        <f t="shared" si="19"/>
        <v>0</v>
      </c>
      <c r="Y104" s="203">
        <f t="shared" si="20"/>
        <v>0</v>
      </c>
      <c r="Z104" s="204">
        <f t="shared" si="21"/>
        <v>0</v>
      </c>
    </row>
    <row r="105" spans="2:26" s="126" customFormat="1" ht="15" hidden="1" customHeight="1" x14ac:dyDescent="0.2">
      <c r="B105" s="198"/>
      <c r="C105" s="198"/>
      <c r="D105" s="198"/>
      <c r="E105" s="201"/>
      <c r="F105" s="200"/>
      <c r="G105" s="217"/>
      <c r="H105" s="221"/>
      <c r="I105" s="201"/>
      <c r="J105" s="201"/>
      <c r="K105" s="201"/>
      <c r="L105" s="201"/>
      <c r="M105" s="201"/>
      <c r="N105" s="220"/>
      <c r="O105" s="203">
        <f t="shared" si="12"/>
        <v>0</v>
      </c>
      <c r="P105" s="505">
        <f t="shared" si="13"/>
        <v>0</v>
      </c>
      <c r="Q105" s="506"/>
      <c r="R105" s="203">
        <f t="shared" si="14"/>
        <v>0</v>
      </c>
      <c r="S105" s="505">
        <f t="shared" si="15"/>
        <v>0</v>
      </c>
      <c r="T105" s="506"/>
      <c r="U105" s="203">
        <f t="shared" si="16"/>
        <v>0</v>
      </c>
      <c r="V105" s="203">
        <f t="shared" si="17"/>
        <v>0</v>
      </c>
      <c r="W105" s="203">
        <f t="shared" si="18"/>
        <v>0</v>
      </c>
      <c r="X105" s="203">
        <f t="shared" si="19"/>
        <v>0</v>
      </c>
      <c r="Y105" s="203">
        <f t="shared" si="20"/>
        <v>0</v>
      </c>
      <c r="Z105" s="204">
        <f t="shared" si="21"/>
        <v>0</v>
      </c>
    </row>
    <row r="106" spans="2:26" s="126" customFormat="1" ht="15" hidden="1" customHeight="1" x14ac:dyDescent="0.2">
      <c r="B106" s="198"/>
      <c r="C106" s="198"/>
      <c r="D106" s="198"/>
      <c r="E106" s="201"/>
      <c r="F106" s="200"/>
      <c r="G106" s="217"/>
      <c r="H106" s="221"/>
      <c r="I106" s="201"/>
      <c r="J106" s="201"/>
      <c r="K106" s="201"/>
      <c r="L106" s="201"/>
      <c r="M106" s="201"/>
      <c r="N106" s="220"/>
      <c r="O106" s="203">
        <f t="shared" si="12"/>
        <v>0</v>
      </c>
      <c r="P106" s="505">
        <f t="shared" si="13"/>
        <v>0</v>
      </c>
      <c r="Q106" s="506"/>
      <c r="R106" s="203">
        <f t="shared" si="14"/>
        <v>0</v>
      </c>
      <c r="S106" s="505">
        <f t="shared" si="15"/>
        <v>0</v>
      </c>
      <c r="T106" s="506"/>
      <c r="U106" s="203">
        <f t="shared" si="16"/>
        <v>0</v>
      </c>
      <c r="V106" s="203">
        <f t="shared" si="17"/>
        <v>0</v>
      </c>
      <c r="W106" s="203">
        <f t="shared" si="18"/>
        <v>0</v>
      </c>
      <c r="X106" s="203">
        <f t="shared" si="19"/>
        <v>0</v>
      </c>
      <c r="Y106" s="203">
        <f t="shared" si="20"/>
        <v>0</v>
      </c>
      <c r="Z106" s="204">
        <f t="shared" si="21"/>
        <v>0</v>
      </c>
    </row>
    <row r="107" spans="2:26" s="126" customFormat="1" ht="15" hidden="1" customHeight="1" x14ac:dyDescent="0.2">
      <c r="B107" s="198"/>
      <c r="C107" s="198"/>
      <c r="D107" s="198"/>
      <c r="E107" s="201"/>
      <c r="F107" s="200"/>
      <c r="G107" s="217"/>
      <c r="H107" s="221"/>
      <c r="I107" s="201"/>
      <c r="J107" s="201"/>
      <c r="K107" s="201"/>
      <c r="L107" s="201"/>
      <c r="M107" s="201"/>
      <c r="N107" s="220"/>
      <c r="O107" s="203">
        <f t="shared" si="12"/>
        <v>0</v>
      </c>
      <c r="P107" s="505">
        <f t="shared" si="13"/>
        <v>0</v>
      </c>
      <c r="Q107" s="506"/>
      <c r="R107" s="203">
        <f t="shared" si="14"/>
        <v>0</v>
      </c>
      <c r="S107" s="505">
        <f t="shared" si="15"/>
        <v>0</v>
      </c>
      <c r="T107" s="506"/>
      <c r="U107" s="203">
        <f t="shared" si="16"/>
        <v>0</v>
      </c>
      <c r="V107" s="203">
        <f t="shared" si="17"/>
        <v>0</v>
      </c>
      <c r="W107" s="203">
        <f t="shared" si="18"/>
        <v>0</v>
      </c>
      <c r="X107" s="203">
        <f t="shared" si="19"/>
        <v>0</v>
      </c>
      <c r="Y107" s="203">
        <f t="shared" si="20"/>
        <v>0</v>
      </c>
      <c r="Z107" s="204">
        <f t="shared" si="21"/>
        <v>0</v>
      </c>
    </row>
    <row r="108" spans="2:26" s="126" customFormat="1" ht="15" hidden="1" customHeight="1" x14ac:dyDescent="0.2">
      <c r="B108" s="198"/>
      <c r="C108" s="198"/>
      <c r="D108" s="198"/>
      <c r="E108" s="201"/>
      <c r="F108" s="200"/>
      <c r="G108" s="217"/>
      <c r="H108" s="221"/>
      <c r="I108" s="201"/>
      <c r="J108" s="201"/>
      <c r="K108" s="201"/>
      <c r="L108" s="201"/>
      <c r="M108" s="201"/>
      <c r="N108" s="220"/>
      <c r="O108" s="203">
        <f t="shared" si="12"/>
        <v>0</v>
      </c>
      <c r="P108" s="505">
        <f t="shared" si="13"/>
        <v>0</v>
      </c>
      <c r="Q108" s="506"/>
      <c r="R108" s="203">
        <f t="shared" si="14"/>
        <v>0</v>
      </c>
      <c r="S108" s="505">
        <f t="shared" si="15"/>
        <v>0</v>
      </c>
      <c r="T108" s="506"/>
      <c r="U108" s="203">
        <f t="shared" si="16"/>
        <v>0</v>
      </c>
      <c r="V108" s="203">
        <f t="shared" si="17"/>
        <v>0</v>
      </c>
      <c r="W108" s="203">
        <f t="shared" si="18"/>
        <v>0</v>
      </c>
      <c r="X108" s="203">
        <f t="shared" si="19"/>
        <v>0</v>
      </c>
      <c r="Y108" s="203">
        <f t="shared" si="20"/>
        <v>0</v>
      </c>
      <c r="Z108" s="204">
        <f t="shared" si="21"/>
        <v>0</v>
      </c>
    </row>
    <row r="109" spans="2:26" s="126" customFormat="1" ht="15" hidden="1" customHeight="1" x14ac:dyDescent="0.2">
      <c r="B109" s="198"/>
      <c r="C109" s="198"/>
      <c r="D109" s="198"/>
      <c r="E109" s="201"/>
      <c r="F109" s="200"/>
      <c r="G109" s="217"/>
      <c r="H109" s="221"/>
      <c r="I109" s="201"/>
      <c r="J109" s="201"/>
      <c r="K109" s="201"/>
      <c r="L109" s="201"/>
      <c r="M109" s="201"/>
      <c r="N109" s="220"/>
      <c r="O109" s="203">
        <f t="shared" si="12"/>
        <v>0</v>
      </c>
      <c r="P109" s="505">
        <f t="shared" si="13"/>
        <v>0</v>
      </c>
      <c r="Q109" s="506"/>
      <c r="R109" s="203">
        <f t="shared" si="14"/>
        <v>0</v>
      </c>
      <c r="S109" s="505">
        <f t="shared" si="15"/>
        <v>0</v>
      </c>
      <c r="T109" s="506"/>
      <c r="U109" s="203">
        <f t="shared" si="16"/>
        <v>0</v>
      </c>
      <c r="V109" s="203">
        <f t="shared" si="17"/>
        <v>0</v>
      </c>
      <c r="W109" s="203">
        <f t="shared" si="18"/>
        <v>0</v>
      </c>
      <c r="X109" s="203">
        <f t="shared" si="19"/>
        <v>0</v>
      </c>
      <c r="Y109" s="203">
        <f t="shared" si="20"/>
        <v>0</v>
      </c>
      <c r="Z109" s="204">
        <f t="shared" si="21"/>
        <v>0</v>
      </c>
    </row>
    <row r="110" spans="2:26" s="126" customFormat="1" ht="15" hidden="1" customHeight="1" x14ac:dyDescent="0.2">
      <c r="B110" s="198"/>
      <c r="C110" s="198"/>
      <c r="D110" s="198"/>
      <c r="E110" s="201"/>
      <c r="F110" s="200"/>
      <c r="G110" s="217"/>
      <c r="H110" s="221"/>
      <c r="I110" s="201"/>
      <c r="J110" s="201"/>
      <c r="K110" s="201"/>
      <c r="L110" s="201"/>
      <c r="M110" s="201"/>
      <c r="N110" s="220"/>
      <c r="O110" s="203">
        <f t="shared" si="12"/>
        <v>0</v>
      </c>
      <c r="P110" s="505">
        <f t="shared" si="13"/>
        <v>0</v>
      </c>
      <c r="Q110" s="506"/>
      <c r="R110" s="203">
        <f t="shared" si="14"/>
        <v>0</v>
      </c>
      <c r="S110" s="505">
        <f t="shared" si="15"/>
        <v>0</v>
      </c>
      <c r="T110" s="506"/>
      <c r="U110" s="203">
        <f t="shared" si="16"/>
        <v>0</v>
      </c>
      <c r="V110" s="203">
        <f t="shared" si="17"/>
        <v>0</v>
      </c>
      <c r="W110" s="203">
        <f t="shared" si="18"/>
        <v>0</v>
      </c>
      <c r="X110" s="203">
        <f t="shared" si="19"/>
        <v>0</v>
      </c>
      <c r="Y110" s="203">
        <f t="shared" si="20"/>
        <v>0</v>
      </c>
      <c r="Z110" s="204">
        <f t="shared" si="21"/>
        <v>0</v>
      </c>
    </row>
    <row r="111" spans="2:26" s="126" customFormat="1" ht="15" hidden="1" customHeight="1" x14ac:dyDescent="0.2">
      <c r="B111" s="198"/>
      <c r="C111" s="198"/>
      <c r="D111" s="198"/>
      <c r="E111" s="201"/>
      <c r="F111" s="200"/>
      <c r="G111" s="217"/>
      <c r="H111" s="221"/>
      <c r="I111" s="201"/>
      <c r="J111" s="201"/>
      <c r="K111" s="201"/>
      <c r="L111" s="201"/>
      <c r="M111" s="201"/>
      <c r="N111" s="220"/>
      <c r="O111" s="203">
        <f t="shared" si="12"/>
        <v>0</v>
      </c>
      <c r="P111" s="505">
        <f t="shared" si="13"/>
        <v>0</v>
      </c>
      <c r="Q111" s="506"/>
      <c r="R111" s="203">
        <f t="shared" si="14"/>
        <v>0</v>
      </c>
      <c r="S111" s="505">
        <f t="shared" si="15"/>
        <v>0</v>
      </c>
      <c r="T111" s="506"/>
      <c r="U111" s="203">
        <f t="shared" si="16"/>
        <v>0</v>
      </c>
      <c r="V111" s="203">
        <f t="shared" si="17"/>
        <v>0</v>
      </c>
      <c r="W111" s="203">
        <f t="shared" si="18"/>
        <v>0</v>
      </c>
      <c r="X111" s="203">
        <f t="shared" si="19"/>
        <v>0</v>
      </c>
      <c r="Y111" s="203">
        <f t="shared" si="20"/>
        <v>0</v>
      </c>
      <c r="Z111" s="204">
        <f t="shared" si="21"/>
        <v>0</v>
      </c>
    </row>
    <row r="112" spans="2:26" s="126" customFormat="1" ht="15" hidden="1" customHeight="1" x14ac:dyDescent="0.2">
      <c r="B112" s="198"/>
      <c r="C112" s="198"/>
      <c r="D112" s="198"/>
      <c r="E112" s="201"/>
      <c r="F112" s="200"/>
      <c r="G112" s="217"/>
      <c r="H112" s="221"/>
      <c r="I112" s="201"/>
      <c r="J112" s="201"/>
      <c r="K112" s="201"/>
      <c r="L112" s="201"/>
      <c r="M112" s="201"/>
      <c r="N112" s="220"/>
      <c r="O112" s="203">
        <f t="shared" si="12"/>
        <v>0</v>
      </c>
      <c r="P112" s="505">
        <f t="shared" si="13"/>
        <v>0</v>
      </c>
      <c r="Q112" s="506"/>
      <c r="R112" s="203">
        <f t="shared" si="14"/>
        <v>0</v>
      </c>
      <c r="S112" s="505">
        <f t="shared" si="15"/>
        <v>0</v>
      </c>
      <c r="T112" s="506"/>
      <c r="U112" s="203">
        <f t="shared" si="16"/>
        <v>0</v>
      </c>
      <c r="V112" s="203">
        <f t="shared" si="17"/>
        <v>0</v>
      </c>
      <c r="W112" s="203">
        <f t="shared" si="18"/>
        <v>0</v>
      </c>
      <c r="X112" s="203">
        <f t="shared" si="19"/>
        <v>0</v>
      </c>
      <c r="Y112" s="203">
        <f t="shared" si="20"/>
        <v>0</v>
      </c>
      <c r="Z112" s="204">
        <f t="shared" si="21"/>
        <v>0</v>
      </c>
    </row>
    <row r="113" spans="2:26" s="126" customFormat="1" ht="15" hidden="1" customHeight="1" x14ac:dyDescent="0.2">
      <c r="B113" s="198"/>
      <c r="C113" s="198"/>
      <c r="D113" s="198"/>
      <c r="E113" s="201"/>
      <c r="F113" s="200"/>
      <c r="G113" s="217"/>
      <c r="H113" s="221"/>
      <c r="I113" s="201"/>
      <c r="J113" s="201"/>
      <c r="K113" s="201"/>
      <c r="L113" s="201"/>
      <c r="M113" s="201"/>
      <c r="N113" s="220"/>
      <c r="O113" s="203">
        <f t="shared" si="12"/>
        <v>0</v>
      </c>
      <c r="P113" s="505">
        <f t="shared" si="13"/>
        <v>0</v>
      </c>
      <c r="Q113" s="506"/>
      <c r="R113" s="203">
        <f t="shared" si="14"/>
        <v>0</v>
      </c>
      <c r="S113" s="505">
        <f t="shared" si="15"/>
        <v>0</v>
      </c>
      <c r="T113" s="506"/>
      <c r="U113" s="203">
        <f t="shared" si="16"/>
        <v>0</v>
      </c>
      <c r="V113" s="203">
        <f t="shared" si="17"/>
        <v>0</v>
      </c>
      <c r="W113" s="203">
        <f t="shared" si="18"/>
        <v>0</v>
      </c>
      <c r="X113" s="203">
        <f t="shared" si="19"/>
        <v>0</v>
      </c>
      <c r="Y113" s="203">
        <f t="shared" si="20"/>
        <v>0</v>
      </c>
      <c r="Z113" s="204">
        <f t="shared" si="21"/>
        <v>0</v>
      </c>
    </row>
    <row r="114" spans="2:26" s="126" customFormat="1" ht="15" hidden="1" customHeight="1" x14ac:dyDescent="0.2">
      <c r="B114" s="198"/>
      <c r="C114" s="198"/>
      <c r="D114" s="198"/>
      <c r="E114" s="201"/>
      <c r="F114" s="200"/>
      <c r="G114" s="217"/>
      <c r="H114" s="221"/>
      <c r="I114" s="201"/>
      <c r="J114" s="201"/>
      <c r="K114" s="201"/>
      <c r="L114" s="201"/>
      <c r="M114" s="201"/>
      <c r="N114" s="220"/>
      <c r="O114" s="203">
        <f t="shared" si="12"/>
        <v>0</v>
      </c>
      <c r="P114" s="505">
        <f t="shared" si="13"/>
        <v>0</v>
      </c>
      <c r="Q114" s="506"/>
      <c r="R114" s="203">
        <f t="shared" si="14"/>
        <v>0</v>
      </c>
      <c r="S114" s="505">
        <f t="shared" si="15"/>
        <v>0</v>
      </c>
      <c r="T114" s="506"/>
      <c r="U114" s="203">
        <f t="shared" si="16"/>
        <v>0</v>
      </c>
      <c r="V114" s="203">
        <f t="shared" si="17"/>
        <v>0</v>
      </c>
      <c r="W114" s="203">
        <f t="shared" si="18"/>
        <v>0</v>
      </c>
      <c r="X114" s="203">
        <f t="shared" si="19"/>
        <v>0</v>
      </c>
      <c r="Y114" s="203">
        <f t="shared" si="20"/>
        <v>0</v>
      </c>
      <c r="Z114" s="204">
        <f t="shared" si="21"/>
        <v>0</v>
      </c>
    </row>
    <row r="115" spans="2:26" s="126" customFormat="1" ht="15" hidden="1" customHeight="1" x14ac:dyDescent="0.2">
      <c r="B115" s="198"/>
      <c r="C115" s="198"/>
      <c r="D115" s="198"/>
      <c r="E115" s="201"/>
      <c r="F115" s="200"/>
      <c r="G115" s="217"/>
      <c r="H115" s="221"/>
      <c r="I115" s="201"/>
      <c r="J115" s="201"/>
      <c r="K115" s="201"/>
      <c r="L115" s="201"/>
      <c r="M115" s="201"/>
      <c r="N115" s="220"/>
      <c r="O115" s="203">
        <f t="shared" si="12"/>
        <v>0</v>
      </c>
      <c r="P115" s="505">
        <f t="shared" si="13"/>
        <v>0</v>
      </c>
      <c r="Q115" s="506"/>
      <c r="R115" s="203">
        <f t="shared" si="14"/>
        <v>0</v>
      </c>
      <c r="S115" s="505">
        <f t="shared" si="15"/>
        <v>0</v>
      </c>
      <c r="T115" s="506"/>
      <c r="U115" s="203">
        <f t="shared" si="16"/>
        <v>0</v>
      </c>
      <c r="V115" s="203">
        <f t="shared" si="17"/>
        <v>0</v>
      </c>
      <c r="W115" s="203">
        <f t="shared" si="18"/>
        <v>0</v>
      </c>
      <c r="X115" s="203">
        <f t="shared" si="19"/>
        <v>0</v>
      </c>
      <c r="Y115" s="203">
        <f t="shared" si="20"/>
        <v>0</v>
      </c>
      <c r="Z115" s="204">
        <f t="shared" si="21"/>
        <v>0</v>
      </c>
    </row>
    <row r="116" spans="2:26" s="126" customFormat="1" ht="15" hidden="1" customHeight="1" x14ac:dyDescent="0.2">
      <c r="B116" s="198"/>
      <c r="C116" s="198"/>
      <c r="D116" s="198"/>
      <c r="E116" s="201"/>
      <c r="F116" s="200"/>
      <c r="G116" s="217"/>
      <c r="H116" s="221"/>
      <c r="I116" s="201"/>
      <c r="J116" s="201"/>
      <c r="K116" s="201"/>
      <c r="L116" s="201"/>
      <c r="M116" s="201"/>
      <c r="N116" s="220"/>
      <c r="O116" s="203">
        <f t="shared" si="12"/>
        <v>0</v>
      </c>
      <c r="P116" s="505">
        <f t="shared" si="13"/>
        <v>0</v>
      </c>
      <c r="Q116" s="506"/>
      <c r="R116" s="203">
        <f t="shared" si="14"/>
        <v>0</v>
      </c>
      <c r="S116" s="505">
        <f t="shared" si="15"/>
        <v>0</v>
      </c>
      <c r="T116" s="506"/>
      <c r="U116" s="203">
        <f t="shared" si="16"/>
        <v>0</v>
      </c>
      <c r="V116" s="203">
        <f t="shared" si="17"/>
        <v>0</v>
      </c>
      <c r="W116" s="203">
        <f t="shared" si="18"/>
        <v>0</v>
      </c>
      <c r="X116" s="203">
        <f t="shared" si="19"/>
        <v>0</v>
      </c>
      <c r="Y116" s="203">
        <f t="shared" si="20"/>
        <v>0</v>
      </c>
      <c r="Z116" s="204">
        <f t="shared" si="21"/>
        <v>0</v>
      </c>
    </row>
    <row r="117" spans="2:26" s="126" customFormat="1" ht="15" hidden="1" customHeight="1" x14ac:dyDescent="0.2">
      <c r="B117" s="198"/>
      <c r="C117" s="198"/>
      <c r="D117" s="198"/>
      <c r="E117" s="201"/>
      <c r="F117" s="200"/>
      <c r="G117" s="217"/>
      <c r="H117" s="221"/>
      <c r="I117" s="201"/>
      <c r="J117" s="201"/>
      <c r="K117" s="201"/>
      <c r="L117" s="201"/>
      <c r="M117" s="201"/>
      <c r="N117" s="220"/>
      <c r="O117" s="203">
        <f t="shared" si="12"/>
        <v>0</v>
      </c>
      <c r="P117" s="505">
        <f t="shared" si="13"/>
        <v>0</v>
      </c>
      <c r="Q117" s="506"/>
      <c r="R117" s="203">
        <f t="shared" si="14"/>
        <v>0</v>
      </c>
      <c r="S117" s="505">
        <f t="shared" si="15"/>
        <v>0</v>
      </c>
      <c r="T117" s="506"/>
      <c r="U117" s="203">
        <f t="shared" si="16"/>
        <v>0</v>
      </c>
      <c r="V117" s="203">
        <f t="shared" si="17"/>
        <v>0</v>
      </c>
      <c r="W117" s="203">
        <f t="shared" si="18"/>
        <v>0</v>
      </c>
      <c r="X117" s="203">
        <f t="shared" si="19"/>
        <v>0</v>
      </c>
      <c r="Y117" s="203">
        <f t="shared" si="20"/>
        <v>0</v>
      </c>
      <c r="Z117" s="204">
        <f t="shared" si="21"/>
        <v>0</v>
      </c>
    </row>
    <row r="118" spans="2:26" s="126" customFormat="1" ht="15" hidden="1" customHeight="1" x14ac:dyDescent="0.2">
      <c r="B118" s="198"/>
      <c r="C118" s="198"/>
      <c r="D118" s="198"/>
      <c r="E118" s="201"/>
      <c r="F118" s="200"/>
      <c r="G118" s="217"/>
      <c r="H118" s="221"/>
      <c r="I118" s="201"/>
      <c r="J118" s="201"/>
      <c r="K118" s="201"/>
      <c r="L118" s="201"/>
      <c r="M118" s="201"/>
      <c r="N118" s="220"/>
      <c r="O118" s="203">
        <f t="shared" si="12"/>
        <v>0</v>
      </c>
      <c r="P118" s="505">
        <f t="shared" si="13"/>
        <v>0</v>
      </c>
      <c r="Q118" s="506"/>
      <c r="R118" s="203">
        <f t="shared" si="14"/>
        <v>0</v>
      </c>
      <c r="S118" s="505">
        <f t="shared" si="15"/>
        <v>0</v>
      </c>
      <c r="T118" s="506"/>
      <c r="U118" s="203">
        <f t="shared" si="16"/>
        <v>0</v>
      </c>
      <c r="V118" s="203">
        <f t="shared" si="17"/>
        <v>0</v>
      </c>
      <c r="W118" s="203">
        <f t="shared" si="18"/>
        <v>0</v>
      </c>
      <c r="X118" s="203">
        <f t="shared" si="19"/>
        <v>0</v>
      </c>
      <c r="Y118" s="203">
        <f t="shared" si="20"/>
        <v>0</v>
      </c>
      <c r="Z118" s="204">
        <f t="shared" si="21"/>
        <v>0</v>
      </c>
    </row>
    <row r="119" spans="2:26" s="126" customFormat="1" ht="15" hidden="1" customHeight="1" x14ac:dyDescent="0.2">
      <c r="B119" s="198"/>
      <c r="C119" s="198"/>
      <c r="D119" s="198"/>
      <c r="E119" s="201"/>
      <c r="F119" s="200"/>
      <c r="G119" s="217"/>
      <c r="H119" s="221"/>
      <c r="I119" s="201"/>
      <c r="J119" s="201"/>
      <c r="K119" s="201"/>
      <c r="L119" s="201"/>
      <c r="M119" s="201"/>
      <c r="N119" s="220"/>
      <c r="O119" s="203">
        <f t="shared" si="12"/>
        <v>0</v>
      </c>
      <c r="P119" s="505">
        <f t="shared" si="13"/>
        <v>0</v>
      </c>
      <c r="Q119" s="506"/>
      <c r="R119" s="203">
        <f t="shared" si="14"/>
        <v>0</v>
      </c>
      <c r="S119" s="505">
        <f t="shared" si="15"/>
        <v>0</v>
      </c>
      <c r="T119" s="506"/>
      <c r="U119" s="203">
        <f t="shared" si="16"/>
        <v>0</v>
      </c>
      <c r="V119" s="203">
        <f t="shared" si="17"/>
        <v>0</v>
      </c>
      <c r="W119" s="203">
        <f t="shared" si="18"/>
        <v>0</v>
      </c>
      <c r="X119" s="203">
        <f t="shared" si="19"/>
        <v>0</v>
      </c>
      <c r="Y119" s="203">
        <f t="shared" si="20"/>
        <v>0</v>
      </c>
      <c r="Z119" s="204">
        <f t="shared" si="21"/>
        <v>0</v>
      </c>
    </row>
    <row r="120" spans="2:26" s="126" customFormat="1" ht="15" hidden="1" customHeight="1" x14ac:dyDescent="0.2">
      <c r="B120" s="198"/>
      <c r="C120" s="198"/>
      <c r="D120" s="198"/>
      <c r="E120" s="201"/>
      <c r="F120" s="200"/>
      <c r="G120" s="217"/>
      <c r="H120" s="221"/>
      <c r="I120" s="201"/>
      <c r="J120" s="201"/>
      <c r="K120" s="201"/>
      <c r="L120" s="201"/>
      <c r="M120" s="201"/>
      <c r="N120" s="220"/>
      <c r="O120" s="203">
        <f t="shared" si="12"/>
        <v>0</v>
      </c>
      <c r="P120" s="505">
        <f t="shared" si="13"/>
        <v>0</v>
      </c>
      <c r="Q120" s="506"/>
      <c r="R120" s="203">
        <f t="shared" si="14"/>
        <v>0</v>
      </c>
      <c r="S120" s="505">
        <f t="shared" si="15"/>
        <v>0</v>
      </c>
      <c r="T120" s="506"/>
      <c r="U120" s="203">
        <f t="shared" si="16"/>
        <v>0</v>
      </c>
      <c r="V120" s="203">
        <f t="shared" si="17"/>
        <v>0</v>
      </c>
      <c r="W120" s="203">
        <f t="shared" si="18"/>
        <v>0</v>
      </c>
      <c r="X120" s="203">
        <f t="shared" si="19"/>
        <v>0</v>
      </c>
      <c r="Y120" s="203">
        <f t="shared" si="20"/>
        <v>0</v>
      </c>
      <c r="Z120" s="204">
        <f t="shared" si="21"/>
        <v>0</v>
      </c>
    </row>
    <row r="121" spans="2:26" s="126" customFormat="1" ht="15" hidden="1" customHeight="1" x14ac:dyDescent="0.2">
      <c r="B121" s="198"/>
      <c r="C121" s="198"/>
      <c r="D121" s="198"/>
      <c r="E121" s="201"/>
      <c r="F121" s="200"/>
      <c r="G121" s="217"/>
      <c r="H121" s="221"/>
      <c r="I121" s="201"/>
      <c r="J121" s="201"/>
      <c r="K121" s="201"/>
      <c r="L121" s="201"/>
      <c r="M121" s="201"/>
      <c r="N121" s="220"/>
      <c r="O121" s="203">
        <f t="shared" si="12"/>
        <v>0</v>
      </c>
      <c r="P121" s="505">
        <f t="shared" si="13"/>
        <v>0</v>
      </c>
      <c r="Q121" s="506"/>
      <c r="R121" s="203">
        <f t="shared" si="14"/>
        <v>0</v>
      </c>
      <c r="S121" s="505">
        <f t="shared" si="15"/>
        <v>0</v>
      </c>
      <c r="T121" s="506"/>
      <c r="U121" s="203">
        <f t="shared" si="16"/>
        <v>0</v>
      </c>
      <c r="V121" s="203">
        <f t="shared" si="17"/>
        <v>0</v>
      </c>
      <c r="W121" s="203">
        <f t="shared" si="18"/>
        <v>0</v>
      </c>
      <c r="X121" s="203">
        <f t="shared" si="19"/>
        <v>0</v>
      </c>
      <c r="Y121" s="203">
        <f t="shared" si="20"/>
        <v>0</v>
      </c>
      <c r="Z121" s="204">
        <f t="shared" si="21"/>
        <v>0</v>
      </c>
    </row>
    <row r="122" spans="2:26" s="126" customFormat="1" ht="15" hidden="1" customHeight="1" x14ac:dyDescent="0.2">
      <c r="B122" s="198"/>
      <c r="C122" s="198"/>
      <c r="D122" s="198"/>
      <c r="E122" s="201"/>
      <c r="F122" s="200"/>
      <c r="G122" s="217"/>
      <c r="H122" s="221"/>
      <c r="I122" s="201"/>
      <c r="J122" s="201"/>
      <c r="K122" s="201"/>
      <c r="L122" s="201"/>
      <c r="M122" s="201"/>
      <c r="N122" s="220"/>
      <c r="O122" s="203">
        <f t="shared" si="12"/>
        <v>0</v>
      </c>
      <c r="P122" s="505">
        <f t="shared" si="13"/>
        <v>0</v>
      </c>
      <c r="Q122" s="506"/>
      <c r="R122" s="203">
        <f t="shared" si="14"/>
        <v>0</v>
      </c>
      <c r="S122" s="505">
        <f t="shared" si="15"/>
        <v>0</v>
      </c>
      <c r="T122" s="506"/>
      <c r="U122" s="203">
        <f t="shared" si="16"/>
        <v>0</v>
      </c>
      <c r="V122" s="203">
        <f t="shared" si="17"/>
        <v>0</v>
      </c>
      <c r="W122" s="203">
        <f t="shared" si="18"/>
        <v>0</v>
      </c>
      <c r="X122" s="203">
        <f t="shared" si="19"/>
        <v>0</v>
      </c>
      <c r="Y122" s="203">
        <f t="shared" si="20"/>
        <v>0</v>
      </c>
      <c r="Z122" s="204">
        <f t="shared" si="21"/>
        <v>0</v>
      </c>
    </row>
    <row r="123" spans="2:26" s="126" customFormat="1" ht="15" hidden="1" customHeight="1" x14ac:dyDescent="0.2">
      <c r="B123" s="198"/>
      <c r="C123" s="198"/>
      <c r="D123" s="198"/>
      <c r="E123" s="201"/>
      <c r="F123" s="200"/>
      <c r="G123" s="217"/>
      <c r="H123" s="221"/>
      <c r="I123" s="201"/>
      <c r="J123" s="201"/>
      <c r="K123" s="201"/>
      <c r="L123" s="201"/>
      <c r="M123" s="201"/>
      <c r="N123" s="220"/>
      <c r="O123" s="203">
        <f t="shared" si="12"/>
        <v>0</v>
      </c>
      <c r="P123" s="505">
        <f t="shared" si="13"/>
        <v>0</v>
      </c>
      <c r="Q123" s="506"/>
      <c r="R123" s="203">
        <f t="shared" si="14"/>
        <v>0</v>
      </c>
      <c r="S123" s="505">
        <f t="shared" si="15"/>
        <v>0</v>
      </c>
      <c r="T123" s="506"/>
      <c r="U123" s="203">
        <f t="shared" si="16"/>
        <v>0</v>
      </c>
      <c r="V123" s="203">
        <f t="shared" si="17"/>
        <v>0</v>
      </c>
      <c r="W123" s="203">
        <f t="shared" si="18"/>
        <v>0</v>
      </c>
      <c r="X123" s="203">
        <f t="shared" si="19"/>
        <v>0</v>
      </c>
      <c r="Y123" s="203">
        <f t="shared" si="20"/>
        <v>0</v>
      </c>
      <c r="Z123" s="204">
        <f t="shared" si="21"/>
        <v>0</v>
      </c>
    </row>
    <row r="124" spans="2:26" s="126" customFormat="1" ht="15" hidden="1" customHeight="1" x14ac:dyDescent="0.2">
      <c r="B124" s="198"/>
      <c r="C124" s="198"/>
      <c r="D124" s="198"/>
      <c r="E124" s="201"/>
      <c r="F124" s="200"/>
      <c r="G124" s="217"/>
      <c r="H124" s="221"/>
      <c r="I124" s="201"/>
      <c r="J124" s="201"/>
      <c r="K124" s="201"/>
      <c r="L124" s="201"/>
      <c r="M124" s="201"/>
      <c r="N124" s="220"/>
      <c r="O124" s="203">
        <f t="shared" si="12"/>
        <v>0</v>
      </c>
      <c r="P124" s="505">
        <f t="shared" si="13"/>
        <v>0</v>
      </c>
      <c r="Q124" s="506"/>
      <c r="R124" s="203">
        <f t="shared" si="14"/>
        <v>0</v>
      </c>
      <c r="S124" s="505">
        <f t="shared" si="15"/>
        <v>0</v>
      </c>
      <c r="T124" s="506"/>
      <c r="U124" s="203">
        <f t="shared" si="16"/>
        <v>0</v>
      </c>
      <c r="V124" s="203">
        <f t="shared" si="17"/>
        <v>0</v>
      </c>
      <c r="W124" s="203">
        <f t="shared" si="18"/>
        <v>0</v>
      </c>
      <c r="X124" s="203">
        <f t="shared" si="19"/>
        <v>0</v>
      </c>
      <c r="Y124" s="203">
        <f t="shared" si="20"/>
        <v>0</v>
      </c>
      <c r="Z124" s="204">
        <f t="shared" si="21"/>
        <v>0</v>
      </c>
    </row>
    <row r="125" spans="2:26" s="126" customFormat="1" ht="15" hidden="1" customHeight="1" x14ac:dyDescent="0.2">
      <c r="B125" s="198"/>
      <c r="C125" s="198"/>
      <c r="D125" s="198"/>
      <c r="E125" s="201"/>
      <c r="F125" s="200"/>
      <c r="G125" s="217"/>
      <c r="H125" s="221"/>
      <c r="I125" s="201"/>
      <c r="J125" s="201"/>
      <c r="K125" s="201"/>
      <c r="L125" s="201"/>
      <c r="M125" s="201"/>
      <c r="N125" s="220"/>
      <c r="O125" s="203">
        <f t="shared" si="12"/>
        <v>0</v>
      </c>
      <c r="P125" s="505">
        <f t="shared" si="13"/>
        <v>0</v>
      </c>
      <c r="Q125" s="506"/>
      <c r="R125" s="203">
        <f t="shared" si="14"/>
        <v>0</v>
      </c>
      <c r="S125" s="505">
        <f t="shared" si="15"/>
        <v>0</v>
      </c>
      <c r="T125" s="506"/>
      <c r="U125" s="203">
        <f t="shared" si="16"/>
        <v>0</v>
      </c>
      <c r="V125" s="203">
        <f t="shared" si="17"/>
        <v>0</v>
      </c>
      <c r="W125" s="203">
        <f t="shared" si="18"/>
        <v>0</v>
      </c>
      <c r="X125" s="203">
        <f t="shared" si="19"/>
        <v>0</v>
      </c>
      <c r="Y125" s="203">
        <f t="shared" si="20"/>
        <v>0</v>
      </c>
      <c r="Z125" s="204">
        <f t="shared" si="21"/>
        <v>0</v>
      </c>
    </row>
    <row r="126" spans="2:26" s="126" customFormat="1" ht="15" hidden="1" customHeight="1" x14ac:dyDescent="0.2">
      <c r="B126" s="198"/>
      <c r="C126" s="198"/>
      <c r="D126" s="198"/>
      <c r="E126" s="201"/>
      <c r="F126" s="200"/>
      <c r="G126" s="217"/>
      <c r="H126" s="221"/>
      <c r="I126" s="201"/>
      <c r="J126" s="201"/>
      <c r="K126" s="201"/>
      <c r="L126" s="201"/>
      <c r="M126" s="201"/>
      <c r="N126" s="220"/>
      <c r="O126" s="203">
        <f t="shared" si="12"/>
        <v>0</v>
      </c>
      <c r="P126" s="505">
        <f t="shared" si="13"/>
        <v>0</v>
      </c>
      <c r="Q126" s="506"/>
      <c r="R126" s="203">
        <f t="shared" si="14"/>
        <v>0</v>
      </c>
      <c r="S126" s="505">
        <f t="shared" si="15"/>
        <v>0</v>
      </c>
      <c r="T126" s="506"/>
      <c r="U126" s="203">
        <f t="shared" si="16"/>
        <v>0</v>
      </c>
      <c r="V126" s="203">
        <f t="shared" si="17"/>
        <v>0</v>
      </c>
      <c r="W126" s="203">
        <f t="shared" si="18"/>
        <v>0</v>
      </c>
      <c r="X126" s="203">
        <f t="shared" si="19"/>
        <v>0</v>
      </c>
      <c r="Y126" s="203">
        <f t="shared" si="20"/>
        <v>0</v>
      </c>
      <c r="Z126" s="204">
        <f t="shared" si="21"/>
        <v>0</v>
      </c>
    </row>
    <row r="127" spans="2:26" s="126" customFormat="1" ht="15" hidden="1" customHeight="1" x14ac:dyDescent="0.2">
      <c r="B127" s="198"/>
      <c r="C127" s="198"/>
      <c r="D127" s="198"/>
      <c r="E127" s="201"/>
      <c r="F127" s="200"/>
      <c r="G127" s="217"/>
      <c r="H127" s="221"/>
      <c r="I127" s="201"/>
      <c r="J127" s="201"/>
      <c r="K127" s="201"/>
      <c r="L127" s="201"/>
      <c r="M127" s="201"/>
      <c r="N127" s="220"/>
      <c r="O127" s="203">
        <f t="shared" si="12"/>
        <v>0</v>
      </c>
      <c r="P127" s="505">
        <f t="shared" si="13"/>
        <v>0</v>
      </c>
      <c r="Q127" s="506"/>
      <c r="R127" s="203">
        <f t="shared" si="14"/>
        <v>0</v>
      </c>
      <c r="S127" s="505">
        <f t="shared" si="15"/>
        <v>0</v>
      </c>
      <c r="T127" s="506"/>
      <c r="U127" s="203">
        <f t="shared" si="16"/>
        <v>0</v>
      </c>
      <c r="V127" s="203">
        <f t="shared" si="17"/>
        <v>0</v>
      </c>
      <c r="W127" s="203">
        <f t="shared" si="18"/>
        <v>0</v>
      </c>
      <c r="X127" s="203">
        <f t="shared" si="19"/>
        <v>0</v>
      </c>
      <c r="Y127" s="203">
        <f t="shared" si="20"/>
        <v>0</v>
      </c>
      <c r="Z127" s="204">
        <f t="shared" si="21"/>
        <v>0</v>
      </c>
    </row>
    <row r="128" spans="2:26" s="126" customFormat="1" ht="15" hidden="1" customHeight="1" x14ac:dyDescent="0.2">
      <c r="B128" s="198"/>
      <c r="C128" s="198"/>
      <c r="D128" s="198"/>
      <c r="E128" s="201"/>
      <c r="F128" s="200"/>
      <c r="G128" s="217"/>
      <c r="H128" s="221"/>
      <c r="I128" s="201"/>
      <c r="J128" s="201"/>
      <c r="K128" s="201"/>
      <c r="L128" s="201"/>
      <c r="M128" s="201"/>
      <c r="N128" s="220"/>
      <c r="O128" s="203">
        <f t="shared" si="12"/>
        <v>0</v>
      </c>
      <c r="P128" s="505">
        <f t="shared" si="13"/>
        <v>0</v>
      </c>
      <c r="Q128" s="506"/>
      <c r="R128" s="203">
        <f t="shared" si="14"/>
        <v>0</v>
      </c>
      <c r="S128" s="505">
        <f t="shared" si="15"/>
        <v>0</v>
      </c>
      <c r="T128" s="506"/>
      <c r="U128" s="203">
        <f t="shared" si="16"/>
        <v>0</v>
      </c>
      <c r="V128" s="203">
        <f t="shared" si="17"/>
        <v>0</v>
      </c>
      <c r="W128" s="203">
        <f t="shared" si="18"/>
        <v>0</v>
      </c>
      <c r="X128" s="203">
        <f t="shared" si="19"/>
        <v>0</v>
      </c>
      <c r="Y128" s="203">
        <f t="shared" si="20"/>
        <v>0</v>
      </c>
      <c r="Z128" s="204">
        <f t="shared" si="21"/>
        <v>0</v>
      </c>
    </row>
    <row r="129" spans="2:26" s="126" customFormat="1" ht="15" hidden="1" customHeight="1" x14ac:dyDescent="0.2">
      <c r="B129" s="198"/>
      <c r="C129" s="198"/>
      <c r="D129" s="198"/>
      <c r="E129" s="201"/>
      <c r="F129" s="200"/>
      <c r="G129" s="217"/>
      <c r="H129" s="221"/>
      <c r="I129" s="201"/>
      <c r="J129" s="201"/>
      <c r="K129" s="201"/>
      <c r="L129" s="201"/>
      <c r="M129" s="201"/>
      <c r="N129" s="220"/>
      <c r="O129" s="203">
        <f t="shared" si="12"/>
        <v>0</v>
      </c>
      <c r="P129" s="505">
        <f t="shared" si="13"/>
        <v>0</v>
      </c>
      <c r="Q129" s="506"/>
      <c r="R129" s="203">
        <f t="shared" si="14"/>
        <v>0</v>
      </c>
      <c r="S129" s="505">
        <f t="shared" si="15"/>
        <v>0</v>
      </c>
      <c r="T129" s="506"/>
      <c r="U129" s="203">
        <f t="shared" si="16"/>
        <v>0</v>
      </c>
      <c r="V129" s="203">
        <f t="shared" si="17"/>
        <v>0</v>
      </c>
      <c r="W129" s="203">
        <f t="shared" si="18"/>
        <v>0</v>
      </c>
      <c r="X129" s="203">
        <f t="shared" si="19"/>
        <v>0</v>
      </c>
      <c r="Y129" s="203">
        <f t="shared" si="20"/>
        <v>0</v>
      </c>
      <c r="Z129" s="204">
        <f t="shared" si="21"/>
        <v>0</v>
      </c>
    </row>
    <row r="130" spans="2:26" s="126" customFormat="1" ht="15" hidden="1" customHeight="1" x14ac:dyDescent="0.2">
      <c r="B130" s="198"/>
      <c r="C130" s="198"/>
      <c r="D130" s="198"/>
      <c r="E130" s="201"/>
      <c r="F130" s="200"/>
      <c r="G130" s="217"/>
      <c r="H130" s="221"/>
      <c r="I130" s="201"/>
      <c r="J130" s="201"/>
      <c r="K130" s="201"/>
      <c r="L130" s="201"/>
      <c r="M130" s="201"/>
      <c r="N130" s="220"/>
      <c r="O130" s="203">
        <f t="shared" si="12"/>
        <v>0</v>
      </c>
      <c r="P130" s="505">
        <f t="shared" si="13"/>
        <v>0</v>
      </c>
      <c r="Q130" s="506"/>
      <c r="R130" s="203">
        <f t="shared" si="14"/>
        <v>0</v>
      </c>
      <c r="S130" s="505">
        <f t="shared" si="15"/>
        <v>0</v>
      </c>
      <c r="T130" s="506"/>
      <c r="U130" s="203">
        <f t="shared" si="16"/>
        <v>0</v>
      </c>
      <c r="V130" s="203">
        <f t="shared" si="17"/>
        <v>0</v>
      </c>
      <c r="W130" s="203">
        <f t="shared" si="18"/>
        <v>0</v>
      </c>
      <c r="X130" s="203">
        <f t="shared" si="19"/>
        <v>0</v>
      </c>
      <c r="Y130" s="203">
        <f t="shared" si="20"/>
        <v>0</v>
      </c>
      <c r="Z130" s="204">
        <f t="shared" si="21"/>
        <v>0</v>
      </c>
    </row>
    <row r="131" spans="2:26" s="126" customFormat="1" ht="15" hidden="1" customHeight="1" x14ac:dyDescent="0.2">
      <c r="B131" s="198"/>
      <c r="C131" s="198"/>
      <c r="D131" s="198"/>
      <c r="E131" s="201"/>
      <c r="F131" s="200"/>
      <c r="G131" s="217"/>
      <c r="H131" s="221"/>
      <c r="I131" s="201"/>
      <c r="J131" s="201"/>
      <c r="K131" s="201"/>
      <c r="L131" s="201"/>
      <c r="M131" s="201"/>
      <c r="N131" s="220"/>
      <c r="O131" s="203">
        <f t="shared" si="12"/>
        <v>0</v>
      </c>
      <c r="P131" s="505">
        <f t="shared" si="13"/>
        <v>0</v>
      </c>
      <c r="Q131" s="506"/>
      <c r="R131" s="203">
        <f t="shared" si="14"/>
        <v>0</v>
      </c>
      <c r="S131" s="505">
        <f t="shared" si="15"/>
        <v>0</v>
      </c>
      <c r="T131" s="506"/>
      <c r="U131" s="203">
        <f t="shared" si="16"/>
        <v>0</v>
      </c>
      <c r="V131" s="203">
        <f t="shared" si="17"/>
        <v>0</v>
      </c>
      <c r="W131" s="203">
        <f t="shared" si="18"/>
        <v>0</v>
      </c>
      <c r="X131" s="203">
        <f t="shared" si="19"/>
        <v>0</v>
      </c>
      <c r="Y131" s="203">
        <f t="shared" si="20"/>
        <v>0</v>
      </c>
      <c r="Z131" s="204">
        <f t="shared" si="21"/>
        <v>0</v>
      </c>
    </row>
    <row r="132" spans="2:26" s="126" customFormat="1" ht="15" hidden="1" customHeight="1" x14ac:dyDescent="0.2">
      <c r="B132" s="198"/>
      <c r="C132" s="198"/>
      <c r="D132" s="198"/>
      <c r="E132" s="201"/>
      <c r="F132" s="200"/>
      <c r="G132" s="217"/>
      <c r="H132" s="221"/>
      <c r="I132" s="201"/>
      <c r="J132" s="201"/>
      <c r="K132" s="201"/>
      <c r="L132" s="201"/>
      <c r="M132" s="201"/>
      <c r="N132" s="220"/>
      <c r="O132" s="203">
        <f t="shared" si="12"/>
        <v>0</v>
      </c>
      <c r="P132" s="505">
        <f t="shared" si="13"/>
        <v>0</v>
      </c>
      <c r="Q132" s="506"/>
      <c r="R132" s="203">
        <f t="shared" si="14"/>
        <v>0</v>
      </c>
      <c r="S132" s="505">
        <f t="shared" si="15"/>
        <v>0</v>
      </c>
      <c r="T132" s="506"/>
      <c r="U132" s="203">
        <f t="shared" si="16"/>
        <v>0</v>
      </c>
      <c r="V132" s="203">
        <f t="shared" si="17"/>
        <v>0</v>
      </c>
      <c r="W132" s="203">
        <f t="shared" si="18"/>
        <v>0</v>
      </c>
      <c r="X132" s="203">
        <f t="shared" si="19"/>
        <v>0</v>
      </c>
      <c r="Y132" s="203">
        <f t="shared" si="20"/>
        <v>0</v>
      </c>
      <c r="Z132" s="204">
        <f t="shared" si="21"/>
        <v>0</v>
      </c>
    </row>
    <row r="133" spans="2:26" s="126" customFormat="1" ht="15" hidden="1" customHeight="1" x14ac:dyDescent="0.2">
      <c r="B133" s="198"/>
      <c r="C133" s="198"/>
      <c r="D133" s="198"/>
      <c r="E133" s="201"/>
      <c r="F133" s="200"/>
      <c r="G133" s="217"/>
      <c r="H133" s="221"/>
      <c r="I133" s="201"/>
      <c r="J133" s="201"/>
      <c r="K133" s="201"/>
      <c r="L133" s="201"/>
      <c r="M133" s="201"/>
      <c r="N133" s="220"/>
      <c r="O133" s="203">
        <f t="shared" si="12"/>
        <v>0</v>
      </c>
      <c r="P133" s="505">
        <f t="shared" si="13"/>
        <v>0</v>
      </c>
      <c r="Q133" s="506"/>
      <c r="R133" s="203">
        <f t="shared" si="14"/>
        <v>0</v>
      </c>
      <c r="S133" s="505">
        <f t="shared" si="15"/>
        <v>0</v>
      </c>
      <c r="T133" s="506"/>
      <c r="U133" s="203">
        <f t="shared" si="16"/>
        <v>0</v>
      </c>
      <c r="V133" s="203">
        <f t="shared" si="17"/>
        <v>0</v>
      </c>
      <c r="W133" s="203">
        <f t="shared" si="18"/>
        <v>0</v>
      </c>
      <c r="X133" s="203">
        <f t="shared" si="19"/>
        <v>0</v>
      </c>
      <c r="Y133" s="203">
        <f t="shared" si="20"/>
        <v>0</v>
      </c>
      <c r="Z133" s="204">
        <f t="shared" si="21"/>
        <v>0</v>
      </c>
    </row>
    <row r="134" spans="2:26" s="126" customFormat="1" ht="15" hidden="1" customHeight="1" x14ac:dyDescent="0.2">
      <c r="B134" s="198"/>
      <c r="C134" s="198"/>
      <c r="D134" s="198"/>
      <c r="E134" s="201"/>
      <c r="F134" s="200"/>
      <c r="G134" s="217"/>
      <c r="H134" s="221"/>
      <c r="I134" s="201"/>
      <c r="J134" s="201"/>
      <c r="K134" s="201"/>
      <c r="L134" s="201"/>
      <c r="M134" s="201"/>
      <c r="N134" s="220"/>
      <c r="O134" s="203">
        <f t="shared" si="12"/>
        <v>0</v>
      </c>
      <c r="P134" s="505">
        <f t="shared" si="13"/>
        <v>0</v>
      </c>
      <c r="Q134" s="506"/>
      <c r="R134" s="203">
        <f t="shared" si="14"/>
        <v>0</v>
      </c>
      <c r="S134" s="505">
        <f t="shared" si="15"/>
        <v>0</v>
      </c>
      <c r="T134" s="506"/>
      <c r="U134" s="203">
        <f t="shared" si="16"/>
        <v>0</v>
      </c>
      <c r="V134" s="203">
        <f t="shared" si="17"/>
        <v>0</v>
      </c>
      <c r="W134" s="203">
        <f t="shared" si="18"/>
        <v>0</v>
      </c>
      <c r="X134" s="203">
        <f t="shared" si="19"/>
        <v>0</v>
      </c>
      <c r="Y134" s="203">
        <f t="shared" si="20"/>
        <v>0</v>
      </c>
      <c r="Z134" s="204">
        <f t="shared" si="21"/>
        <v>0</v>
      </c>
    </row>
    <row r="135" spans="2:26" s="126" customFormat="1" ht="15" hidden="1" customHeight="1" x14ac:dyDescent="0.2">
      <c r="B135" s="198"/>
      <c r="C135" s="198"/>
      <c r="D135" s="198"/>
      <c r="E135" s="201"/>
      <c r="F135" s="200"/>
      <c r="G135" s="217"/>
      <c r="H135" s="221"/>
      <c r="I135" s="201"/>
      <c r="J135" s="201"/>
      <c r="K135" s="201"/>
      <c r="L135" s="201"/>
      <c r="M135" s="201"/>
      <c r="N135" s="220"/>
      <c r="O135" s="203">
        <f t="shared" si="12"/>
        <v>0</v>
      </c>
      <c r="P135" s="505">
        <f t="shared" si="13"/>
        <v>0</v>
      </c>
      <c r="Q135" s="506"/>
      <c r="R135" s="203">
        <f t="shared" si="14"/>
        <v>0</v>
      </c>
      <c r="S135" s="505">
        <f t="shared" si="15"/>
        <v>0</v>
      </c>
      <c r="T135" s="506"/>
      <c r="U135" s="203">
        <f t="shared" si="16"/>
        <v>0</v>
      </c>
      <c r="V135" s="203">
        <f t="shared" si="17"/>
        <v>0</v>
      </c>
      <c r="W135" s="203">
        <f t="shared" si="18"/>
        <v>0</v>
      </c>
      <c r="X135" s="203">
        <f t="shared" si="19"/>
        <v>0</v>
      </c>
      <c r="Y135" s="203">
        <f t="shared" si="20"/>
        <v>0</v>
      </c>
      <c r="Z135" s="204">
        <f t="shared" si="21"/>
        <v>0</v>
      </c>
    </row>
    <row r="136" spans="2:26" s="126" customFormat="1" ht="15" hidden="1" customHeight="1" x14ac:dyDescent="0.2">
      <c r="B136" s="198"/>
      <c r="C136" s="198"/>
      <c r="D136" s="198"/>
      <c r="E136" s="201"/>
      <c r="F136" s="200"/>
      <c r="G136" s="217"/>
      <c r="H136" s="221"/>
      <c r="I136" s="201"/>
      <c r="J136" s="201"/>
      <c r="K136" s="201"/>
      <c r="L136" s="201"/>
      <c r="M136" s="201"/>
      <c r="N136" s="220"/>
      <c r="O136" s="203">
        <f t="shared" si="12"/>
        <v>0</v>
      </c>
      <c r="P136" s="505">
        <f t="shared" si="13"/>
        <v>0</v>
      </c>
      <c r="Q136" s="506"/>
      <c r="R136" s="203">
        <f t="shared" si="14"/>
        <v>0</v>
      </c>
      <c r="S136" s="505">
        <f t="shared" si="15"/>
        <v>0</v>
      </c>
      <c r="T136" s="506"/>
      <c r="U136" s="203">
        <f t="shared" si="16"/>
        <v>0</v>
      </c>
      <c r="V136" s="203">
        <f t="shared" si="17"/>
        <v>0</v>
      </c>
      <c r="W136" s="203">
        <f t="shared" si="18"/>
        <v>0</v>
      </c>
      <c r="X136" s="203">
        <f t="shared" si="19"/>
        <v>0</v>
      </c>
      <c r="Y136" s="203">
        <f t="shared" si="20"/>
        <v>0</v>
      </c>
      <c r="Z136" s="204">
        <f t="shared" si="21"/>
        <v>0</v>
      </c>
    </row>
    <row r="137" spans="2:26" s="126" customFormat="1" ht="15" hidden="1" customHeight="1" x14ac:dyDescent="0.2">
      <c r="B137" s="198"/>
      <c r="C137" s="198"/>
      <c r="D137" s="198"/>
      <c r="E137" s="201"/>
      <c r="F137" s="200"/>
      <c r="G137" s="217"/>
      <c r="H137" s="221"/>
      <c r="I137" s="201"/>
      <c r="J137" s="201"/>
      <c r="K137" s="201"/>
      <c r="L137" s="201"/>
      <c r="M137" s="201"/>
      <c r="N137" s="220"/>
      <c r="O137" s="203">
        <f t="shared" si="12"/>
        <v>0</v>
      </c>
      <c r="P137" s="505">
        <f t="shared" si="13"/>
        <v>0</v>
      </c>
      <c r="Q137" s="506"/>
      <c r="R137" s="203">
        <f t="shared" si="14"/>
        <v>0</v>
      </c>
      <c r="S137" s="505">
        <f t="shared" si="15"/>
        <v>0</v>
      </c>
      <c r="T137" s="506"/>
      <c r="U137" s="203">
        <f t="shared" si="16"/>
        <v>0</v>
      </c>
      <c r="V137" s="203">
        <f t="shared" si="17"/>
        <v>0</v>
      </c>
      <c r="W137" s="203">
        <f t="shared" si="18"/>
        <v>0</v>
      </c>
      <c r="X137" s="203">
        <f t="shared" si="19"/>
        <v>0</v>
      </c>
      <c r="Y137" s="203">
        <f t="shared" si="20"/>
        <v>0</v>
      </c>
      <c r="Z137" s="204">
        <f t="shared" si="21"/>
        <v>0</v>
      </c>
    </row>
    <row r="138" spans="2:26" s="126" customFormat="1" ht="15" hidden="1" customHeight="1" x14ac:dyDescent="0.2">
      <c r="B138" s="198"/>
      <c r="C138" s="198"/>
      <c r="D138" s="198"/>
      <c r="E138" s="201"/>
      <c r="F138" s="200"/>
      <c r="G138" s="217"/>
      <c r="H138" s="221"/>
      <c r="I138" s="201"/>
      <c r="J138" s="201"/>
      <c r="K138" s="201"/>
      <c r="L138" s="201"/>
      <c r="M138" s="201"/>
      <c r="N138" s="220"/>
      <c r="O138" s="203">
        <f t="shared" si="12"/>
        <v>0</v>
      </c>
      <c r="P138" s="505">
        <f t="shared" si="13"/>
        <v>0</v>
      </c>
      <c r="Q138" s="506"/>
      <c r="R138" s="203">
        <f t="shared" si="14"/>
        <v>0</v>
      </c>
      <c r="S138" s="505">
        <f t="shared" si="15"/>
        <v>0</v>
      </c>
      <c r="T138" s="506"/>
      <c r="U138" s="203">
        <f t="shared" si="16"/>
        <v>0</v>
      </c>
      <c r="V138" s="203">
        <f t="shared" si="17"/>
        <v>0</v>
      </c>
      <c r="W138" s="203">
        <f t="shared" si="18"/>
        <v>0</v>
      </c>
      <c r="X138" s="203">
        <f t="shared" si="19"/>
        <v>0</v>
      </c>
      <c r="Y138" s="203">
        <f t="shared" si="20"/>
        <v>0</v>
      </c>
      <c r="Z138" s="204">
        <f t="shared" si="21"/>
        <v>0</v>
      </c>
    </row>
    <row r="139" spans="2:26" s="126" customFormat="1" ht="15" hidden="1" customHeight="1" x14ac:dyDescent="0.2">
      <c r="B139" s="199"/>
      <c r="C139" s="199"/>
      <c r="D139" s="199"/>
      <c r="E139" s="201"/>
      <c r="F139" s="200"/>
      <c r="G139" s="217"/>
      <c r="H139" s="221"/>
      <c r="I139" s="201"/>
      <c r="J139" s="201"/>
      <c r="K139" s="201"/>
      <c r="L139" s="201"/>
      <c r="M139" s="201"/>
      <c r="N139" s="220"/>
      <c r="O139" s="203">
        <f t="shared" si="12"/>
        <v>0</v>
      </c>
      <c r="P139" s="505">
        <f t="shared" si="13"/>
        <v>0</v>
      </c>
      <c r="Q139" s="506"/>
      <c r="R139" s="203">
        <f t="shared" si="14"/>
        <v>0</v>
      </c>
      <c r="S139" s="505">
        <f t="shared" si="15"/>
        <v>0</v>
      </c>
      <c r="T139" s="506"/>
      <c r="U139" s="203">
        <f t="shared" si="16"/>
        <v>0</v>
      </c>
      <c r="V139" s="203">
        <f t="shared" si="17"/>
        <v>0</v>
      </c>
      <c r="W139" s="203">
        <f t="shared" si="18"/>
        <v>0</v>
      </c>
      <c r="X139" s="203">
        <f t="shared" si="19"/>
        <v>0</v>
      </c>
      <c r="Y139" s="203">
        <f t="shared" si="20"/>
        <v>0</v>
      </c>
      <c r="Z139" s="204">
        <f t="shared" si="21"/>
        <v>0</v>
      </c>
    </row>
    <row r="140" spans="2:26" s="126" customFormat="1" ht="15" hidden="1" customHeight="1" x14ac:dyDescent="0.2">
      <c r="B140" s="199"/>
      <c r="C140" s="199"/>
      <c r="D140" s="199"/>
      <c r="E140" s="201"/>
      <c r="F140" s="200"/>
      <c r="G140" s="217"/>
      <c r="H140" s="221"/>
      <c r="I140" s="201"/>
      <c r="J140" s="201"/>
      <c r="K140" s="201"/>
      <c r="L140" s="201"/>
      <c r="M140" s="201"/>
      <c r="N140" s="220"/>
      <c r="O140" s="203">
        <f t="shared" si="12"/>
        <v>0</v>
      </c>
      <c r="P140" s="505">
        <f t="shared" si="13"/>
        <v>0</v>
      </c>
      <c r="Q140" s="506"/>
      <c r="R140" s="203">
        <f t="shared" si="14"/>
        <v>0</v>
      </c>
      <c r="S140" s="505">
        <f t="shared" si="15"/>
        <v>0</v>
      </c>
      <c r="T140" s="506"/>
      <c r="U140" s="203">
        <f t="shared" si="16"/>
        <v>0</v>
      </c>
      <c r="V140" s="203">
        <f t="shared" si="17"/>
        <v>0</v>
      </c>
      <c r="W140" s="203">
        <f t="shared" si="18"/>
        <v>0</v>
      </c>
      <c r="X140" s="203">
        <f t="shared" si="19"/>
        <v>0</v>
      </c>
      <c r="Y140" s="203">
        <f t="shared" si="20"/>
        <v>0</v>
      </c>
      <c r="Z140" s="204">
        <f t="shared" si="21"/>
        <v>0</v>
      </c>
    </row>
    <row r="141" spans="2:26" s="126" customFormat="1" ht="15" hidden="1" customHeight="1" x14ac:dyDescent="0.2">
      <c r="B141" s="198"/>
      <c r="C141" s="198"/>
      <c r="D141" s="198"/>
      <c r="E141" s="201"/>
      <c r="F141" s="200"/>
      <c r="G141" s="217"/>
      <c r="H141" s="221"/>
      <c r="I141" s="201"/>
      <c r="J141" s="201"/>
      <c r="K141" s="201"/>
      <c r="L141" s="201"/>
      <c r="M141" s="201"/>
      <c r="N141" s="220"/>
      <c r="O141" s="203">
        <f t="shared" si="12"/>
        <v>0</v>
      </c>
      <c r="P141" s="505">
        <f t="shared" si="13"/>
        <v>0</v>
      </c>
      <c r="Q141" s="506"/>
      <c r="R141" s="203">
        <f t="shared" si="14"/>
        <v>0</v>
      </c>
      <c r="S141" s="505">
        <f t="shared" si="15"/>
        <v>0</v>
      </c>
      <c r="T141" s="506"/>
      <c r="U141" s="203">
        <f t="shared" si="16"/>
        <v>0</v>
      </c>
      <c r="V141" s="203">
        <f t="shared" si="17"/>
        <v>0</v>
      </c>
      <c r="W141" s="203">
        <f t="shared" si="18"/>
        <v>0</v>
      </c>
      <c r="X141" s="203">
        <f t="shared" si="19"/>
        <v>0</v>
      </c>
      <c r="Y141" s="203">
        <f t="shared" si="20"/>
        <v>0</v>
      </c>
      <c r="Z141" s="204">
        <f t="shared" si="21"/>
        <v>0</v>
      </c>
    </row>
    <row r="142" spans="2:26" s="126" customFormat="1" ht="15" hidden="1" customHeight="1" x14ac:dyDescent="0.2">
      <c r="B142" s="198"/>
      <c r="C142" s="198"/>
      <c r="D142" s="198"/>
      <c r="E142" s="201"/>
      <c r="F142" s="200"/>
      <c r="G142" s="217"/>
      <c r="H142" s="221"/>
      <c r="I142" s="201"/>
      <c r="J142" s="201"/>
      <c r="K142" s="201"/>
      <c r="L142" s="201"/>
      <c r="M142" s="201"/>
      <c r="N142" s="220"/>
      <c r="O142" s="203">
        <f t="shared" si="12"/>
        <v>0</v>
      </c>
      <c r="P142" s="505">
        <f t="shared" si="13"/>
        <v>0</v>
      </c>
      <c r="Q142" s="506"/>
      <c r="R142" s="203">
        <f t="shared" si="14"/>
        <v>0</v>
      </c>
      <c r="S142" s="505">
        <f t="shared" si="15"/>
        <v>0</v>
      </c>
      <c r="T142" s="506"/>
      <c r="U142" s="203">
        <f t="shared" si="16"/>
        <v>0</v>
      </c>
      <c r="V142" s="203">
        <f t="shared" si="17"/>
        <v>0</v>
      </c>
      <c r="W142" s="203">
        <f t="shared" si="18"/>
        <v>0</v>
      </c>
      <c r="X142" s="203">
        <f t="shared" si="19"/>
        <v>0</v>
      </c>
      <c r="Y142" s="203">
        <f t="shared" si="20"/>
        <v>0</v>
      </c>
      <c r="Z142" s="204">
        <f t="shared" si="21"/>
        <v>0</v>
      </c>
    </row>
    <row r="143" spans="2:26" s="126" customFormat="1" ht="15" hidden="1" customHeight="1" x14ac:dyDescent="0.2">
      <c r="B143" s="198"/>
      <c r="C143" s="198"/>
      <c r="D143" s="198"/>
      <c r="E143" s="201"/>
      <c r="F143" s="200"/>
      <c r="G143" s="217"/>
      <c r="H143" s="221"/>
      <c r="I143" s="201"/>
      <c r="J143" s="201"/>
      <c r="K143" s="201"/>
      <c r="L143" s="201"/>
      <c r="M143" s="201"/>
      <c r="N143" s="220"/>
      <c r="O143" s="203">
        <f t="shared" si="12"/>
        <v>0</v>
      </c>
      <c r="P143" s="505">
        <f t="shared" si="13"/>
        <v>0</v>
      </c>
      <c r="Q143" s="506"/>
      <c r="R143" s="203">
        <f t="shared" si="14"/>
        <v>0</v>
      </c>
      <c r="S143" s="505">
        <f t="shared" si="15"/>
        <v>0</v>
      </c>
      <c r="T143" s="506"/>
      <c r="U143" s="203">
        <f t="shared" si="16"/>
        <v>0</v>
      </c>
      <c r="V143" s="203">
        <f t="shared" si="17"/>
        <v>0</v>
      </c>
      <c r="W143" s="203">
        <f t="shared" si="18"/>
        <v>0</v>
      </c>
      <c r="X143" s="203">
        <f t="shared" si="19"/>
        <v>0</v>
      </c>
      <c r="Y143" s="203">
        <f t="shared" si="20"/>
        <v>0</v>
      </c>
      <c r="Z143" s="204">
        <f t="shared" si="21"/>
        <v>0</v>
      </c>
    </row>
    <row r="144" spans="2:26" s="126" customFormat="1" ht="15" hidden="1" customHeight="1" x14ac:dyDescent="0.2">
      <c r="B144" s="198"/>
      <c r="C144" s="198"/>
      <c r="D144" s="198"/>
      <c r="E144" s="201"/>
      <c r="F144" s="200"/>
      <c r="G144" s="217"/>
      <c r="H144" s="221"/>
      <c r="I144" s="201"/>
      <c r="J144" s="201"/>
      <c r="K144" s="201"/>
      <c r="L144" s="201"/>
      <c r="M144" s="201"/>
      <c r="N144" s="220"/>
      <c r="O144" s="203">
        <f t="shared" si="12"/>
        <v>0</v>
      </c>
      <c r="P144" s="505">
        <f t="shared" si="13"/>
        <v>0</v>
      </c>
      <c r="Q144" s="506"/>
      <c r="R144" s="203">
        <f t="shared" si="14"/>
        <v>0</v>
      </c>
      <c r="S144" s="505">
        <f t="shared" si="15"/>
        <v>0</v>
      </c>
      <c r="T144" s="506"/>
      <c r="U144" s="203">
        <f t="shared" si="16"/>
        <v>0</v>
      </c>
      <c r="V144" s="203">
        <f t="shared" si="17"/>
        <v>0</v>
      </c>
      <c r="W144" s="203">
        <f t="shared" si="18"/>
        <v>0</v>
      </c>
      <c r="X144" s="203">
        <f t="shared" si="19"/>
        <v>0</v>
      </c>
      <c r="Y144" s="203">
        <f t="shared" si="20"/>
        <v>0</v>
      </c>
      <c r="Z144" s="204">
        <f t="shared" si="21"/>
        <v>0</v>
      </c>
    </row>
    <row r="145" spans="2:26" s="126" customFormat="1" ht="15" hidden="1" customHeight="1" x14ac:dyDescent="0.2">
      <c r="B145" s="198"/>
      <c r="C145" s="198"/>
      <c r="D145" s="198"/>
      <c r="E145" s="201"/>
      <c r="F145" s="200"/>
      <c r="G145" s="217"/>
      <c r="H145" s="221"/>
      <c r="I145" s="201"/>
      <c r="J145" s="201"/>
      <c r="K145" s="201"/>
      <c r="L145" s="201"/>
      <c r="M145" s="201"/>
      <c r="N145" s="220"/>
      <c r="O145" s="203">
        <f t="shared" ref="O145:O208" si="22">IF(G145="MACIÇA",IF(I145&lt;=20,E145*I145*J145,0),0)</f>
        <v>0</v>
      </c>
      <c r="P145" s="505">
        <f t="shared" ref="P145:P208" si="23">IF(G145="NERV.",IF(I145&lt;=20,E145*((I145*J145)-($Q$11*I145)),0),0)</f>
        <v>0</v>
      </c>
      <c r="Q145" s="506"/>
      <c r="R145" s="203">
        <f t="shared" ref="R145:R208" si="24">IF(G145="MACIÇA",IF(I145&gt;20,E145*I145*J145,0),0)</f>
        <v>0</v>
      </c>
      <c r="S145" s="505">
        <f t="shared" ref="S145:S208" si="25">IF(G145="NERV.",IF(I145&gt;20,E145*((I145*J145)-($T$11*I145)),0),0)</f>
        <v>0</v>
      </c>
      <c r="T145" s="506"/>
      <c r="U145" s="203">
        <f t="shared" ref="U145:U208" si="26">IF(G145="PRÉ-MOLD.",I145,0)</f>
        <v>0</v>
      </c>
      <c r="V145" s="203">
        <f t="shared" ref="V145:V208" si="27">IF(G145="MACIÇA",IF(M145&lt;3,E145*I145,0),0)</f>
        <v>0</v>
      </c>
      <c r="W145" s="203">
        <f t="shared" ref="W145:W208" si="28">IF(G145="MACIÇA",IF(M145&gt;=3,E145*I145,0),0)</f>
        <v>0</v>
      </c>
      <c r="X145" s="203">
        <f t="shared" ref="X145:X208" si="29">IF(G145="NERV.",IF(M145&lt;3,E145*I145,0),0)</f>
        <v>0</v>
      </c>
      <c r="Y145" s="203">
        <f t="shared" ref="Y145:Y208" si="30">IF(G145="NERV.",IF(M145&gt;=3,E145*I145,0),0)</f>
        <v>0</v>
      </c>
      <c r="Z145" s="204">
        <f t="shared" ref="Z145:Z208" si="31">E145*(K145*L145)</f>
        <v>0</v>
      </c>
    </row>
    <row r="146" spans="2:26" s="126" customFormat="1" ht="15" hidden="1" customHeight="1" x14ac:dyDescent="0.2">
      <c r="B146" s="198"/>
      <c r="C146" s="198"/>
      <c r="D146" s="198"/>
      <c r="E146" s="201"/>
      <c r="F146" s="200"/>
      <c r="G146" s="217"/>
      <c r="H146" s="221"/>
      <c r="I146" s="201"/>
      <c r="J146" s="201"/>
      <c r="K146" s="201"/>
      <c r="L146" s="201"/>
      <c r="M146" s="201"/>
      <c r="N146" s="220"/>
      <c r="O146" s="203">
        <f t="shared" si="22"/>
        <v>0</v>
      </c>
      <c r="P146" s="505">
        <f t="shared" si="23"/>
        <v>0</v>
      </c>
      <c r="Q146" s="506"/>
      <c r="R146" s="203">
        <f t="shared" si="24"/>
        <v>0</v>
      </c>
      <c r="S146" s="505">
        <f t="shared" si="25"/>
        <v>0</v>
      </c>
      <c r="T146" s="506"/>
      <c r="U146" s="203">
        <f t="shared" si="26"/>
        <v>0</v>
      </c>
      <c r="V146" s="203">
        <f t="shared" si="27"/>
        <v>0</v>
      </c>
      <c r="W146" s="203">
        <f t="shared" si="28"/>
        <v>0</v>
      </c>
      <c r="X146" s="203">
        <f t="shared" si="29"/>
        <v>0</v>
      </c>
      <c r="Y146" s="203">
        <f t="shared" si="30"/>
        <v>0</v>
      </c>
      <c r="Z146" s="204">
        <f t="shared" si="31"/>
        <v>0</v>
      </c>
    </row>
    <row r="147" spans="2:26" s="126" customFormat="1" ht="15" hidden="1" customHeight="1" x14ac:dyDescent="0.2">
      <c r="B147" s="198"/>
      <c r="C147" s="198"/>
      <c r="D147" s="198"/>
      <c r="E147" s="201"/>
      <c r="F147" s="200"/>
      <c r="G147" s="217"/>
      <c r="H147" s="221"/>
      <c r="I147" s="201"/>
      <c r="J147" s="201"/>
      <c r="K147" s="201"/>
      <c r="L147" s="201"/>
      <c r="M147" s="201"/>
      <c r="N147" s="220"/>
      <c r="O147" s="203">
        <f t="shared" si="22"/>
        <v>0</v>
      </c>
      <c r="P147" s="505">
        <f t="shared" si="23"/>
        <v>0</v>
      </c>
      <c r="Q147" s="506"/>
      <c r="R147" s="203">
        <f t="shared" si="24"/>
        <v>0</v>
      </c>
      <c r="S147" s="505">
        <f t="shared" si="25"/>
        <v>0</v>
      </c>
      <c r="T147" s="506"/>
      <c r="U147" s="203">
        <f t="shared" si="26"/>
        <v>0</v>
      </c>
      <c r="V147" s="203">
        <f t="shared" si="27"/>
        <v>0</v>
      </c>
      <c r="W147" s="203">
        <f t="shared" si="28"/>
        <v>0</v>
      </c>
      <c r="X147" s="203">
        <f t="shared" si="29"/>
        <v>0</v>
      </c>
      <c r="Y147" s="203">
        <f t="shared" si="30"/>
        <v>0</v>
      </c>
      <c r="Z147" s="204">
        <f t="shared" si="31"/>
        <v>0</v>
      </c>
    </row>
    <row r="148" spans="2:26" s="126" customFormat="1" ht="15" hidden="1" customHeight="1" x14ac:dyDescent="0.2">
      <c r="B148" s="198"/>
      <c r="C148" s="198"/>
      <c r="D148" s="198"/>
      <c r="E148" s="201"/>
      <c r="F148" s="200"/>
      <c r="G148" s="217"/>
      <c r="H148" s="221"/>
      <c r="I148" s="201"/>
      <c r="J148" s="201"/>
      <c r="K148" s="201"/>
      <c r="L148" s="201"/>
      <c r="M148" s="201"/>
      <c r="N148" s="220"/>
      <c r="O148" s="203">
        <f t="shared" si="22"/>
        <v>0</v>
      </c>
      <c r="P148" s="505">
        <f t="shared" si="23"/>
        <v>0</v>
      </c>
      <c r="Q148" s="506"/>
      <c r="R148" s="203">
        <f t="shared" si="24"/>
        <v>0</v>
      </c>
      <c r="S148" s="505">
        <f t="shared" si="25"/>
        <v>0</v>
      </c>
      <c r="T148" s="506"/>
      <c r="U148" s="203">
        <f t="shared" si="26"/>
        <v>0</v>
      </c>
      <c r="V148" s="203">
        <f t="shared" si="27"/>
        <v>0</v>
      </c>
      <c r="W148" s="203">
        <f t="shared" si="28"/>
        <v>0</v>
      </c>
      <c r="X148" s="203">
        <f t="shared" si="29"/>
        <v>0</v>
      </c>
      <c r="Y148" s="203">
        <f t="shared" si="30"/>
        <v>0</v>
      </c>
      <c r="Z148" s="204">
        <f t="shared" si="31"/>
        <v>0</v>
      </c>
    </row>
    <row r="149" spans="2:26" s="126" customFormat="1" ht="15" hidden="1" customHeight="1" x14ac:dyDescent="0.2">
      <c r="B149" s="198"/>
      <c r="C149" s="198"/>
      <c r="D149" s="198"/>
      <c r="E149" s="201"/>
      <c r="F149" s="200"/>
      <c r="G149" s="217"/>
      <c r="H149" s="221"/>
      <c r="I149" s="201"/>
      <c r="J149" s="201"/>
      <c r="K149" s="201"/>
      <c r="L149" s="201"/>
      <c r="M149" s="201"/>
      <c r="N149" s="220"/>
      <c r="O149" s="203">
        <f t="shared" si="22"/>
        <v>0</v>
      </c>
      <c r="P149" s="505">
        <f t="shared" si="23"/>
        <v>0</v>
      </c>
      <c r="Q149" s="506"/>
      <c r="R149" s="203">
        <f t="shared" si="24"/>
        <v>0</v>
      </c>
      <c r="S149" s="505">
        <f t="shared" si="25"/>
        <v>0</v>
      </c>
      <c r="T149" s="506"/>
      <c r="U149" s="203">
        <f t="shared" si="26"/>
        <v>0</v>
      </c>
      <c r="V149" s="203">
        <f t="shared" si="27"/>
        <v>0</v>
      </c>
      <c r="W149" s="203">
        <f t="shared" si="28"/>
        <v>0</v>
      </c>
      <c r="X149" s="203">
        <f t="shared" si="29"/>
        <v>0</v>
      </c>
      <c r="Y149" s="203">
        <f t="shared" si="30"/>
        <v>0</v>
      </c>
      <c r="Z149" s="204">
        <f t="shared" si="31"/>
        <v>0</v>
      </c>
    </row>
    <row r="150" spans="2:26" s="126" customFormat="1" ht="15" hidden="1" customHeight="1" x14ac:dyDescent="0.2">
      <c r="B150" s="198"/>
      <c r="C150" s="198"/>
      <c r="D150" s="198"/>
      <c r="E150" s="201"/>
      <c r="F150" s="200"/>
      <c r="G150" s="217"/>
      <c r="H150" s="221"/>
      <c r="I150" s="201"/>
      <c r="J150" s="201"/>
      <c r="K150" s="201"/>
      <c r="L150" s="201"/>
      <c r="M150" s="201"/>
      <c r="N150" s="220"/>
      <c r="O150" s="203">
        <f t="shared" si="22"/>
        <v>0</v>
      </c>
      <c r="P150" s="505">
        <f t="shared" si="23"/>
        <v>0</v>
      </c>
      <c r="Q150" s="506"/>
      <c r="R150" s="203">
        <f t="shared" si="24"/>
        <v>0</v>
      </c>
      <c r="S150" s="505">
        <f t="shared" si="25"/>
        <v>0</v>
      </c>
      <c r="T150" s="506"/>
      <c r="U150" s="203">
        <f t="shared" si="26"/>
        <v>0</v>
      </c>
      <c r="V150" s="203">
        <f t="shared" si="27"/>
        <v>0</v>
      </c>
      <c r="W150" s="203">
        <f t="shared" si="28"/>
        <v>0</v>
      </c>
      <c r="X150" s="203">
        <f t="shared" si="29"/>
        <v>0</v>
      </c>
      <c r="Y150" s="203">
        <f t="shared" si="30"/>
        <v>0</v>
      </c>
      <c r="Z150" s="204">
        <f t="shared" si="31"/>
        <v>0</v>
      </c>
    </row>
    <row r="151" spans="2:26" s="126" customFormat="1" ht="15" hidden="1" customHeight="1" x14ac:dyDescent="0.2">
      <c r="B151" s="198"/>
      <c r="C151" s="198"/>
      <c r="D151" s="198"/>
      <c r="E151" s="201"/>
      <c r="F151" s="200"/>
      <c r="G151" s="217"/>
      <c r="H151" s="221"/>
      <c r="I151" s="201"/>
      <c r="J151" s="201"/>
      <c r="K151" s="201"/>
      <c r="L151" s="201"/>
      <c r="M151" s="201"/>
      <c r="N151" s="220"/>
      <c r="O151" s="203">
        <f t="shared" si="22"/>
        <v>0</v>
      </c>
      <c r="P151" s="505">
        <f t="shared" si="23"/>
        <v>0</v>
      </c>
      <c r="Q151" s="506"/>
      <c r="R151" s="203">
        <f t="shared" si="24"/>
        <v>0</v>
      </c>
      <c r="S151" s="505">
        <f t="shared" si="25"/>
        <v>0</v>
      </c>
      <c r="T151" s="506"/>
      <c r="U151" s="203">
        <f t="shared" si="26"/>
        <v>0</v>
      </c>
      <c r="V151" s="203">
        <f t="shared" si="27"/>
        <v>0</v>
      </c>
      <c r="W151" s="203">
        <f t="shared" si="28"/>
        <v>0</v>
      </c>
      <c r="X151" s="203">
        <f t="shared" si="29"/>
        <v>0</v>
      </c>
      <c r="Y151" s="203">
        <f t="shared" si="30"/>
        <v>0</v>
      </c>
      <c r="Z151" s="204">
        <f t="shared" si="31"/>
        <v>0</v>
      </c>
    </row>
    <row r="152" spans="2:26" s="126" customFormat="1" ht="15" hidden="1" customHeight="1" x14ac:dyDescent="0.2">
      <c r="B152" s="198"/>
      <c r="C152" s="198"/>
      <c r="D152" s="198"/>
      <c r="E152" s="201"/>
      <c r="F152" s="200"/>
      <c r="G152" s="217"/>
      <c r="H152" s="221"/>
      <c r="I152" s="201"/>
      <c r="J152" s="201"/>
      <c r="K152" s="201"/>
      <c r="L152" s="201"/>
      <c r="M152" s="201"/>
      <c r="N152" s="220"/>
      <c r="O152" s="203">
        <f t="shared" si="22"/>
        <v>0</v>
      </c>
      <c r="P152" s="505">
        <f t="shared" si="23"/>
        <v>0</v>
      </c>
      <c r="Q152" s="506"/>
      <c r="R152" s="203">
        <f t="shared" si="24"/>
        <v>0</v>
      </c>
      <c r="S152" s="505">
        <f t="shared" si="25"/>
        <v>0</v>
      </c>
      <c r="T152" s="506"/>
      <c r="U152" s="203">
        <f t="shared" si="26"/>
        <v>0</v>
      </c>
      <c r="V152" s="203">
        <f t="shared" si="27"/>
        <v>0</v>
      </c>
      <c r="W152" s="203">
        <f t="shared" si="28"/>
        <v>0</v>
      </c>
      <c r="X152" s="203">
        <f t="shared" si="29"/>
        <v>0</v>
      </c>
      <c r="Y152" s="203">
        <f t="shared" si="30"/>
        <v>0</v>
      </c>
      <c r="Z152" s="204">
        <f t="shared" si="31"/>
        <v>0</v>
      </c>
    </row>
    <row r="153" spans="2:26" s="126" customFormat="1" ht="15" hidden="1" customHeight="1" x14ac:dyDescent="0.2">
      <c r="B153" s="198"/>
      <c r="C153" s="198"/>
      <c r="D153" s="198"/>
      <c r="E153" s="201"/>
      <c r="F153" s="200"/>
      <c r="G153" s="217"/>
      <c r="H153" s="221"/>
      <c r="I153" s="201"/>
      <c r="J153" s="201"/>
      <c r="K153" s="201"/>
      <c r="L153" s="201"/>
      <c r="M153" s="201"/>
      <c r="N153" s="220"/>
      <c r="O153" s="203">
        <f t="shared" si="22"/>
        <v>0</v>
      </c>
      <c r="P153" s="505">
        <f t="shared" si="23"/>
        <v>0</v>
      </c>
      <c r="Q153" s="506"/>
      <c r="R153" s="203">
        <f t="shared" si="24"/>
        <v>0</v>
      </c>
      <c r="S153" s="505">
        <f t="shared" si="25"/>
        <v>0</v>
      </c>
      <c r="T153" s="506"/>
      <c r="U153" s="203">
        <f t="shared" si="26"/>
        <v>0</v>
      </c>
      <c r="V153" s="203">
        <f t="shared" si="27"/>
        <v>0</v>
      </c>
      <c r="W153" s="203">
        <f t="shared" si="28"/>
        <v>0</v>
      </c>
      <c r="X153" s="203">
        <f t="shared" si="29"/>
        <v>0</v>
      </c>
      <c r="Y153" s="203">
        <f t="shared" si="30"/>
        <v>0</v>
      </c>
      <c r="Z153" s="204">
        <f t="shared" si="31"/>
        <v>0</v>
      </c>
    </row>
    <row r="154" spans="2:26" s="126" customFormat="1" ht="15" hidden="1" customHeight="1" x14ac:dyDescent="0.2">
      <c r="B154" s="198"/>
      <c r="C154" s="198"/>
      <c r="D154" s="198"/>
      <c r="E154" s="201"/>
      <c r="F154" s="200"/>
      <c r="G154" s="217"/>
      <c r="H154" s="221"/>
      <c r="I154" s="201"/>
      <c r="J154" s="201"/>
      <c r="K154" s="201"/>
      <c r="L154" s="201"/>
      <c r="M154" s="201"/>
      <c r="N154" s="220"/>
      <c r="O154" s="203">
        <f t="shared" si="22"/>
        <v>0</v>
      </c>
      <c r="P154" s="505">
        <f t="shared" si="23"/>
        <v>0</v>
      </c>
      <c r="Q154" s="506"/>
      <c r="R154" s="203">
        <f t="shared" si="24"/>
        <v>0</v>
      </c>
      <c r="S154" s="505">
        <f t="shared" si="25"/>
        <v>0</v>
      </c>
      <c r="T154" s="506"/>
      <c r="U154" s="203">
        <f t="shared" si="26"/>
        <v>0</v>
      </c>
      <c r="V154" s="203">
        <f t="shared" si="27"/>
        <v>0</v>
      </c>
      <c r="W154" s="203">
        <f t="shared" si="28"/>
        <v>0</v>
      </c>
      <c r="X154" s="203">
        <f t="shared" si="29"/>
        <v>0</v>
      </c>
      <c r="Y154" s="203">
        <f t="shared" si="30"/>
        <v>0</v>
      </c>
      <c r="Z154" s="204">
        <f t="shared" si="31"/>
        <v>0</v>
      </c>
    </row>
    <row r="155" spans="2:26" s="126" customFormat="1" ht="15" hidden="1" customHeight="1" x14ac:dyDescent="0.2">
      <c r="B155" s="198"/>
      <c r="C155" s="198"/>
      <c r="D155" s="198"/>
      <c r="E155" s="201"/>
      <c r="F155" s="200"/>
      <c r="G155" s="217"/>
      <c r="H155" s="221"/>
      <c r="I155" s="201"/>
      <c r="J155" s="201"/>
      <c r="K155" s="201"/>
      <c r="L155" s="201"/>
      <c r="M155" s="201"/>
      <c r="N155" s="220"/>
      <c r="O155" s="203">
        <f t="shared" si="22"/>
        <v>0</v>
      </c>
      <c r="P155" s="505">
        <f t="shared" si="23"/>
        <v>0</v>
      </c>
      <c r="Q155" s="506"/>
      <c r="R155" s="203">
        <f t="shared" si="24"/>
        <v>0</v>
      </c>
      <c r="S155" s="505">
        <f t="shared" si="25"/>
        <v>0</v>
      </c>
      <c r="T155" s="506"/>
      <c r="U155" s="203">
        <f t="shared" si="26"/>
        <v>0</v>
      </c>
      <c r="V155" s="203">
        <f t="shared" si="27"/>
        <v>0</v>
      </c>
      <c r="W155" s="203">
        <f t="shared" si="28"/>
        <v>0</v>
      </c>
      <c r="X155" s="203">
        <f t="shared" si="29"/>
        <v>0</v>
      </c>
      <c r="Y155" s="203">
        <f t="shared" si="30"/>
        <v>0</v>
      </c>
      <c r="Z155" s="204">
        <f t="shared" si="31"/>
        <v>0</v>
      </c>
    </row>
    <row r="156" spans="2:26" s="126" customFormat="1" ht="15" hidden="1" customHeight="1" x14ac:dyDescent="0.2">
      <c r="B156" s="198"/>
      <c r="C156" s="198"/>
      <c r="D156" s="198"/>
      <c r="E156" s="201"/>
      <c r="F156" s="200"/>
      <c r="G156" s="217"/>
      <c r="H156" s="221"/>
      <c r="I156" s="201"/>
      <c r="J156" s="201"/>
      <c r="K156" s="201"/>
      <c r="L156" s="201"/>
      <c r="M156" s="201"/>
      <c r="N156" s="220"/>
      <c r="O156" s="203">
        <f t="shared" si="22"/>
        <v>0</v>
      </c>
      <c r="P156" s="505">
        <f t="shared" si="23"/>
        <v>0</v>
      </c>
      <c r="Q156" s="506"/>
      <c r="R156" s="203">
        <f t="shared" si="24"/>
        <v>0</v>
      </c>
      <c r="S156" s="505">
        <f t="shared" si="25"/>
        <v>0</v>
      </c>
      <c r="T156" s="506"/>
      <c r="U156" s="203">
        <f t="shared" si="26"/>
        <v>0</v>
      </c>
      <c r="V156" s="203">
        <f t="shared" si="27"/>
        <v>0</v>
      </c>
      <c r="W156" s="203">
        <f t="shared" si="28"/>
        <v>0</v>
      </c>
      <c r="X156" s="203">
        <f t="shared" si="29"/>
        <v>0</v>
      </c>
      <c r="Y156" s="203">
        <f t="shared" si="30"/>
        <v>0</v>
      </c>
      <c r="Z156" s="204">
        <f t="shared" si="31"/>
        <v>0</v>
      </c>
    </row>
    <row r="157" spans="2:26" s="126" customFormat="1" ht="15" hidden="1" customHeight="1" x14ac:dyDescent="0.2">
      <c r="B157" s="198"/>
      <c r="C157" s="198"/>
      <c r="D157" s="198"/>
      <c r="E157" s="201"/>
      <c r="F157" s="200"/>
      <c r="G157" s="217"/>
      <c r="H157" s="221"/>
      <c r="I157" s="201"/>
      <c r="J157" s="201"/>
      <c r="K157" s="201"/>
      <c r="L157" s="201"/>
      <c r="M157" s="201"/>
      <c r="N157" s="220"/>
      <c r="O157" s="203">
        <f t="shared" si="22"/>
        <v>0</v>
      </c>
      <c r="P157" s="505">
        <f t="shared" si="23"/>
        <v>0</v>
      </c>
      <c r="Q157" s="506"/>
      <c r="R157" s="203">
        <f t="shared" si="24"/>
        <v>0</v>
      </c>
      <c r="S157" s="505">
        <f t="shared" si="25"/>
        <v>0</v>
      </c>
      <c r="T157" s="506"/>
      <c r="U157" s="203">
        <f t="shared" si="26"/>
        <v>0</v>
      </c>
      <c r="V157" s="203">
        <f t="shared" si="27"/>
        <v>0</v>
      </c>
      <c r="W157" s="203">
        <f t="shared" si="28"/>
        <v>0</v>
      </c>
      <c r="X157" s="203">
        <f t="shared" si="29"/>
        <v>0</v>
      </c>
      <c r="Y157" s="203">
        <f t="shared" si="30"/>
        <v>0</v>
      </c>
      <c r="Z157" s="204">
        <f t="shared" si="31"/>
        <v>0</v>
      </c>
    </row>
    <row r="158" spans="2:26" s="126" customFormat="1" ht="15" hidden="1" customHeight="1" x14ac:dyDescent="0.2">
      <c r="B158" s="198"/>
      <c r="C158" s="198"/>
      <c r="D158" s="198"/>
      <c r="E158" s="201"/>
      <c r="F158" s="200"/>
      <c r="G158" s="217"/>
      <c r="H158" s="221"/>
      <c r="I158" s="201"/>
      <c r="J158" s="201"/>
      <c r="K158" s="201"/>
      <c r="L158" s="201"/>
      <c r="M158" s="201"/>
      <c r="N158" s="220"/>
      <c r="O158" s="203">
        <f t="shared" si="22"/>
        <v>0</v>
      </c>
      <c r="P158" s="505">
        <f t="shared" si="23"/>
        <v>0</v>
      </c>
      <c r="Q158" s="506"/>
      <c r="R158" s="203">
        <f t="shared" si="24"/>
        <v>0</v>
      </c>
      <c r="S158" s="505">
        <f t="shared" si="25"/>
        <v>0</v>
      </c>
      <c r="T158" s="506"/>
      <c r="U158" s="203">
        <f t="shared" si="26"/>
        <v>0</v>
      </c>
      <c r="V158" s="203">
        <f t="shared" si="27"/>
        <v>0</v>
      </c>
      <c r="W158" s="203">
        <f t="shared" si="28"/>
        <v>0</v>
      </c>
      <c r="X158" s="203">
        <f t="shared" si="29"/>
        <v>0</v>
      </c>
      <c r="Y158" s="203">
        <f t="shared" si="30"/>
        <v>0</v>
      </c>
      <c r="Z158" s="204">
        <f t="shared" si="31"/>
        <v>0</v>
      </c>
    </row>
    <row r="159" spans="2:26" s="126" customFormat="1" ht="15" hidden="1" customHeight="1" x14ac:dyDescent="0.2">
      <c r="B159" s="199"/>
      <c r="C159" s="199"/>
      <c r="D159" s="199"/>
      <c r="E159" s="201"/>
      <c r="F159" s="200"/>
      <c r="G159" s="217"/>
      <c r="H159" s="221"/>
      <c r="I159" s="201"/>
      <c r="J159" s="201"/>
      <c r="K159" s="201"/>
      <c r="L159" s="201"/>
      <c r="M159" s="201"/>
      <c r="N159" s="220"/>
      <c r="O159" s="203">
        <f t="shared" si="22"/>
        <v>0</v>
      </c>
      <c r="P159" s="505">
        <f t="shared" si="23"/>
        <v>0</v>
      </c>
      <c r="Q159" s="506"/>
      <c r="R159" s="203">
        <f t="shared" si="24"/>
        <v>0</v>
      </c>
      <c r="S159" s="505">
        <f t="shared" si="25"/>
        <v>0</v>
      </c>
      <c r="T159" s="506"/>
      <c r="U159" s="203">
        <f t="shared" si="26"/>
        <v>0</v>
      </c>
      <c r="V159" s="203">
        <f t="shared" si="27"/>
        <v>0</v>
      </c>
      <c r="W159" s="203">
        <f t="shared" si="28"/>
        <v>0</v>
      </c>
      <c r="X159" s="203">
        <f t="shared" si="29"/>
        <v>0</v>
      </c>
      <c r="Y159" s="203">
        <f t="shared" si="30"/>
        <v>0</v>
      </c>
      <c r="Z159" s="204">
        <f t="shared" si="31"/>
        <v>0</v>
      </c>
    </row>
    <row r="160" spans="2:26" s="126" customFormat="1" ht="15" hidden="1" customHeight="1" x14ac:dyDescent="0.2">
      <c r="B160" s="199"/>
      <c r="C160" s="199"/>
      <c r="D160" s="199"/>
      <c r="E160" s="201"/>
      <c r="F160" s="200"/>
      <c r="G160" s="217"/>
      <c r="H160" s="221"/>
      <c r="I160" s="201"/>
      <c r="J160" s="201"/>
      <c r="K160" s="201"/>
      <c r="L160" s="201"/>
      <c r="M160" s="201"/>
      <c r="N160" s="220"/>
      <c r="O160" s="203">
        <f t="shared" si="22"/>
        <v>0</v>
      </c>
      <c r="P160" s="505">
        <f t="shared" si="23"/>
        <v>0</v>
      </c>
      <c r="Q160" s="506"/>
      <c r="R160" s="203">
        <f t="shared" si="24"/>
        <v>0</v>
      </c>
      <c r="S160" s="505">
        <f t="shared" si="25"/>
        <v>0</v>
      </c>
      <c r="T160" s="506"/>
      <c r="U160" s="203">
        <f t="shared" si="26"/>
        <v>0</v>
      </c>
      <c r="V160" s="203">
        <f t="shared" si="27"/>
        <v>0</v>
      </c>
      <c r="W160" s="203">
        <f t="shared" si="28"/>
        <v>0</v>
      </c>
      <c r="X160" s="203">
        <f t="shared" si="29"/>
        <v>0</v>
      </c>
      <c r="Y160" s="203">
        <f t="shared" si="30"/>
        <v>0</v>
      </c>
      <c r="Z160" s="204">
        <f t="shared" si="31"/>
        <v>0</v>
      </c>
    </row>
    <row r="161" spans="2:26" s="126" customFormat="1" ht="15" hidden="1" customHeight="1" x14ac:dyDescent="0.2">
      <c r="B161" s="199"/>
      <c r="C161" s="199"/>
      <c r="D161" s="199"/>
      <c r="E161" s="201"/>
      <c r="F161" s="200"/>
      <c r="G161" s="217"/>
      <c r="H161" s="221"/>
      <c r="I161" s="201"/>
      <c r="J161" s="201"/>
      <c r="K161" s="201"/>
      <c r="L161" s="201"/>
      <c r="M161" s="201"/>
      <c r="N161" s="220"/>
      <c r="O161" s="203">
        <f t="shared" si="22"/>
        <v>0</v>
      </c>
      <c r="P161" s="505">
        <f t="shared" si="23"/>
        <v>0</v>
      </c>
      <c r="Q161" s="506"/>
      <c r="R161" s="203">
        <f t="shared" si="24"/>
        <v>0</v>
      </c>
      <c r="S161" s="505">
        <f t="shared" si="25"/>
        <v>0</v>
      </c>
      <c r="T161" s="506"/>
      <c r="U161" s="203">
        <f t="shared" si="26"/>
        <v>0</v>
      </c>
      <c r="V161" s="203">
        <f t="shared" si="27"/>
        <v>0</v>
      </c>
      <c r="W161" s="203">
        <f t="shared" si="28"/>
        <v>0</v>
      </c>
      <c r="X161" s="203">
        <f t="shared" si="29"/>
        <v>0</v>
      </c>
      <c r="Y161" s="203">
        <f t="shared" si="30"/>
        <v>0</v>
      </c>
      <c r="Z161" s="204">
        <f t="shared" si="31"/>
        <v>0</v>
      </c>
    </row>
    <row r="162" spans="2:26" s="126" customFormat="1" ht="15" hidden="1" customHeight="1" x14ac:dyDescent="0.2">
      <c r="B162" s="199"/>
      <c r="C162" s="199"/>
      <c r="D162" s="199"/>
      <c r="E162" s="201"/>
      <c r="F162" s="200"/>
      <c r="G162" s="217"/>
      <c r="H162" s="221"/>
      <c r="I162" s="201"/>
      <c r="J162" s="201"/>
      <c r="K162" s="201"/>
      <c r="L162" s="201"/>
      <c r="M162" s="201"/>
      <c r="N162" s="220"/>
      <c r="O162" s="203">
        <f t="shared" si="22"/>
        <v>0</v>
      </c>
      <c r="P162" s="505">
        <f t="shared" si="23"/>
        <v>0</v>
      </c>
      <c r="Q162" s="506"/>
      <c r="R162" s="203">
        <f t="shared" si="24"/>
        <v>0</v>
      </c>
      <c r="S162" s="505">
        <f t="shared" si="25"/>
        <v>0</v>
      </c>
      <c r="T162" s="506"/>
      <c r="U162" s="203">
        <f t="shared" si="26"/>
        <v>0</v>
      </c>
      <c r="V162" s="203">
        <f t="shared" si="27"/>
        <v>0</v>
      </c>
      <c r="W162" s="203">
        <f t="shared" si="28"/>
        <v>0</v>
      </c>
      <c r="X162" s="203">
        <f t="shared" si="29"/>
        <v>0</v>
      </c>
      <c r="Y162" s="203">
        <f t="shared" si="30"/>
        <v>0</v>
      </c>
      <c r="Z162" s="204">
        <f t="shared" si="31"/>
        <v>0</v>
      </c>
    </row>
    <row r="163" spans="2:26" s="126" customFormat="1" ht="15" hidden="1" customHeight="1" x14ac:dyDescent="0.2">
      <c r="B163" s="199"/>
      <c r="C163" s="199"/>
      <c r="D163" s="199"/>
      <c r="E163" s="201"/>
      <c r="F163" s="200"/>
      <c r="G163" s="217"/>
      <c r="H163" s="221"/>
      <c r="I163" s="201"/>
      <c r="J163" s="201"/>
      <c r="K163" s="201"/>
      <c r="L163" s="201"/>
      <c r="M163" s="201"/>
      <c r="N163" s="220"/>
      <c r="O163" s="203">
        <f t="shared" si="22"/>
        <v>0</v>
      </c>
      <c r="P163" s="505">
        <f t="shared" si="23"/>
        <v>0</v>
      </c>
      <c r="Q163" s="506"/>
      <c r="R163" s="203">
        <f t="shared" si="24"/>
        <v>0</v>
      </c>
      <c r="S163" s="505">
        <f t="shared" si="25"/>
        <v>0</v>
      </c>
      <c r="T163" s="506"/>
      <c r="U163" s="203">
        <f t="shared" si="26"/>
        <v>0</v>
      </c>
      <c r="V163" s="203">
        <f t="shared" si="27"/>
        <v>0</v>
      </c>
      <c r="W163" s="203">
        <f t="shared" si="28"/>
        <v>0</v>
      </c>
      <c r="X163" s="203">
        <f t="shared" si="29"/>
        <v>0</v>
      </c>
      <c r="Y163" s="203">
        <f t="shared" si="30"/>
        <v>0</v>
      </c>
      <c r="Z163" s="204">
        <f t="shared" si="31"/>
        <v>0</v>
      </c>
    </row>
    <row r="164" spans="2:26" s="126" customFormat="1" ht="15" hidden="1" customHeight="1" x14ac:dyDescent="0.2">
      <c r="B164" s="199"/>
      <c r="C164" s="199"/>
      <c r="D164" s="199"/>
      <c r="E164" s="201"/>
      <c r="F164" s="200"/>
      <c r="G164" s="217"/>
      <c r="H164" s="221"/>
      <c r="I164" s="201"/>
      <c r="J164" s="201"/>
      <c r="K164" s="201"/>
      <c r="L164" s="201"/>
      <c r="M164" s="201"/>
      <c r="N164" s="220"/>
      <c r="O164" s="203">
        <f t="shared" si="22"/>
        <v>0</v>
      </c>
      <c r="P164" s="505">
        <f t="shared" si="23"/>
        <v>0</v>
      </c>
      <c r="Q164" s="506"/>
      <c r="R164" s="203">
        <f t="shared" si="24"/>
        <v>0</v>
      </c>
      <c r="S164" s="505">
        <f t="shared" si="25"/>
        <v>0</v>
      </c>
      <c r="T164" s="506"/>
      <c r="U164" s="203">
        <f t="shared" si="26"/>
        <v>0</v>
      </c>
      <c r="V164" s="203">
        <f t="shared" si="27"/>
        <v>0</v>
      </c>
      <c r="W164" s="203">
        <f t="shared" si="28"/>
        <v>0</v>
      </c>
      <c r="X164" s="203">
        <f t="shared" si="29"/>
        <v>0</v>
      </c>
      <c r="Y164" s="203">
        <f t="shared" si="30"/>
        <v>0</v>
      </c>
      <c r="Z164" s="204">
        <f t="shared" si="31"/>
        <v>0</v>
      </c>
    </row>
    <row r="165" spans="2:26" s="126" customFormat="1" ht="15" hidden="1" customHeight="1" x14ac:dyDescent="0.2">
      <c r="B165" s="199"/>
      <c r="C165" s="199"/>
      <c r="D165" s="199"/>
      <c r="E165" s="201"/>
      <c r="F165" s="200"/>
      <c r="G165" s="217"/>
      <c r="H165" s="221"/>
      <c r="I165" s="201"/>
      <c r="J165" s="201"/>
      <c r="K165" s="201"/>
      <c r="L165" s="201"/>
      <c r="M165" s="201"/>
      <c r="N165" s="220"/>
      <c r="O165" s="203">
        <f t="shared" si="22"/>
        <v>0</v>
      </c>
      <c r="P165" s="505">
        <f t="shared" si="23"/>
        <v>0</v>
      </c>
      <c r="Q165" s="506"/>
      <c r="R165" s="203">
        <f t="shared" si="24"/>
        <v>0</v>
      </c>
      <c r="S165" s="505">
        <f t="shared" si="25"/>
        <v>0</v>
      </c>
      <c r="T165" s="506"/>
      <c r="U165" s="203">
        <f t="shared" si="26"/>
        <v>0</v>
      </c>
      <c r="V165" s="203">
        <f t="shared" si="27"/>
        <v>0</v>
      </c>
      <c r="W165" s="203">
        <f t="shared" si="28"/>
        <v>0</v>
      </c>
      <c r="X165" s="203">
        <f t="shared" si="29"/>
        <v>0</v>
      </c>
      <c r="Y165" s="203">
        <f t="shared" si="30"/>
        <v>0</v>
      </c>
      <c r="Z165" s="204">
        <f t="shared" si="31"/>
        <v>0</v>
      </c>
    </row>
    <row r="166" spans="2:26" s="126" customFormat="1" ht="15" hidden="1" customHeight="1" x14ac:dyDescent="0.2">
      <c r="B166" s="198"/>
      <c r="C166" s="198"/>
      <c r="D166" s="198"/>
      <c r="E166" s="201"/>
      <c r="F166" s="200"/>
      <c r="G166" s="217"/>
      <c r="H166" s="221"/>
      <c r="I166" s="201"/>
      <c r="J166" s="201"/>
      <c r="K166" s="201"/>
      <c r="L166" s="201"/>
      <c r="M166" s="201"/>
      <c r="N166" s="220"/>
      <c r="O166" s="203">
        <f t="shared" si="22"/>
        <v>0</v>
      </c>
      <c r="P166" s="505">
        <f t="shared" si="23"/>
        <v>0</v>
      </c>
      <c r="Q166" s="506"/>
      <c r="R166" s="203">
        <f t="shared" si="24"/>
        <v>0</v>
      </c>
      <c r="S166" s="505">
        <f t="shared" si="25"/>
        <v>0</v>
      </c>
      <c r="T166" s="506"/>
      <c r="U166" s="203">
        <f t="shared" si="26"/>
        <v>0</v>
      </c>
      <c r="V166" s="203">
        <f t="shared" si="27"/>
        <v>0</v>
      </c>
      <c r="W166" s="203">
        <f t="shared" si="28"/>
        <v>0</v>
      </c>
      <c r="X166" s="203">
        <f t="shared" si="29"/>
        <v>0</v>
      </c>
      <c r="Y166" s="203">
        <f t="shared" si="30"/>
        <v>0</v>
      </c>
      <c r="Z166" s="204">
        <f t="shared" si="31"/>
        <v>0</v>
      </c>
    </row>
    <row r="167" spans="2:26" s="126" customFormat="1" ht="15" hidden="1" customHeight="1" x14ac:dyDescent="0.2">
      <c r="B167" s="198"/>
      <c r="C167" s="198"/>
      <c r="D167" s="198"/>
      <c r="E167" s="201"/>
      <c r="F167" s="200"/>
      <c r="G167" s="217"/>
      <c r="H167" s="221"/>
      <c r="I167" s="201"/>
      <c r="J167" s="201"/>
      <c r="K167" s="201"/>
      <c r="L167" s="201"/>
      <c r="M167" s="201"/>
      <c r="N167" s="220"/>
      <c r="O167" s="203">
        <f t="shared" si="22"/>
        <v>0</v>
      </c>
      <c r="P167" s="505">
        <f t="shared" si="23"/>
        <v>0</v>
      </c>
      <c r="Q167" s="506"/>
      <c r="R167" s="203">
        <f t="shared" si="24"/>
        <v>0</v>
      </c>
      <c r="S167" s="505">
        <f t="shared" si="25"/>
        <v>0</v>
      </c>
      <c r="T167" s="506"/>
      <c r="U167" s="203">
        <f t="shared" si="26"/>
        <v>0</v>
      </c>
      <c r="V167" s="203">
        <f t="shared" si="27"/>
        <v>0</v>
      </c>
      <c r="W167" s="203">
        <f t="shared" si="28"/>
        <v>0</v>
      </c>
      <c r="X167" s="203">
        <f t="shared" si="29"/>
        <v>0</v>
      </c>
      <c r="Y167" s="203">
        <f t="shared" si="30"/>
        <v>0</v>
      </c>
      <c r="Z167" s="204">
        <f t="shared" si="31"/>
        <v>0</v>
      </c>
    </row>
    <row r="168" spans="2:26" s="126" customFormat="1" ht="15" hidden="1" customHeight="1" x14ac:dyDescent="0.2">
      <c r="B168" s="198"/>
      <c r="C168" s="198"/>
      <c r="D168" s="198"/>
      <c r="E168" s="201"/>
      <c r="F168" s="200"/>
      <c r="G168" s="217"/>
      <c r="H168" s="221"/>
      <c r="I168" s="201"/>
      <c r="J168" s="201"/>
      <c r="K168" s="201"/>
      <c r="L168" s="201"/>
      <c r="M168" s="201"/>
      <c r="N168" s="220"/>
      <c r="O168" s="203">
        <f t="shared" si="22"/>
        <v>0</v>
      </c>
      <c r="P168" s="505">
        <f t="shared" si="23"/>
        <v>0</v>
      </c>
      <c r="Q168" s="506"/>
      <c r="R168" s="203">
        <f t="shared" si="24"/>
        <v>0</v>
      </c>
      <c r="S168" s="505">
        <f t="shared" si="25"/>
        <v>0</v>
      </c>
      <c r="T168" s="506"/>
      <c r="U168" s="203">
        <f t="shared" si="26"/>
        <v>0</v>
      </c>
      <c r="V168" s="203">
        <f t="shared" si="27"/>
        <v>0</v>
      </c>
      <c r="W168" s="203">
        <f t="shared" si="28"/>
        <v>0</v>
      </c>
      <c r="X168" s="203">
        <f t="shared" si="29"/>
        <v>0</v>
      </c>
      <c r="Y168" s="203">
        <f t="shared" si="30"/>
        <v>0</v>
      </c>
      <c r="Z168" s="204">
        <f t="shared" si="31"/>
        <v>0</v>
      </c>
    </row>
    <row r="169" spans="2:26" s="126" customFormat="1" ht="15" hidden="1" customHeight="1" x14ac:dyDescent="0.2">
      <c r="B169" s="198"/>
      <c r="C169" s="198"/>
      <c r="D169" s="198"/>
      <c r="E169" s="201"/>
      <c r="F169" s="200"/>
      <c r="G169" s="217"/>
      <c r="H169" s="221"/>
      <c r="I169" s="201"/>
      <c r="J169" s="201"/>
      <c r="K169" s="201"/>
      <c r="L169" s="201"/>
      <c r="M169" s="201"/>
      <c r="N169" s="220"/>
      <c r="O169" s="203">
        <f t="shared" si="22"/>
        <v>0</v>
      </c>
      <c r="P169" s="505">
        <f t="shared" si="23"/>
        <v>0</v>
      </c>
      <c r="Q169" s="506"/>
      <c r="R169" s="203">
        <f t="shared" si="24"/>
        <v>0</v>
      </c>
      <c r="S169" s="505">
        <f t="shared" si="25"/>
        <v>0</v>
      </c>
      <c r="T169" s="506"/>
      <c r="U169" s="203">
        <f t="shared" si="26"/>
        <v>0</v>
      </c>
      <c r="V169" s="203">
        <f t="shared" si="27"/>
        <v>0</v>
      </c>
      <c r="W169" s="203">
        <f t="shared" si="28"/>
        <v>0</v>
      </c>
      <c r="X169" s="203">
        <f t="shared" si="29"/>
        <v>0</v>
      </c>
      <c r="Y169" s="203">
        <f t="shared" si="30"/>
        <v>0</v>
      </c>
      <c r="Z169" s="204">
        <f t="shared" si="31"/>
        <v>0</v>
      </c>
    </row>
    <row r="170" spans="2:26" s="126" customFormat="1" ht="15" hidden="1" customHeight="1" x14ac:dyDescent="0.2">
      <c r="B170" s="198"/>
      <c r="C170" s="198"/>
      <c r="D170" s="198"/>
      <c r="E170" s="201"/>
      <c r="F170" s="200"/>
      <c r="G170" s="217"/>
      <c r="H170" s="221"/>
      <c r="I170" s="201"/>
      <c r="J170" s="201"/>
      <c r="K170" s="201"/>
      <c r="L170" s="201"/>
      <c r="M170" s="201"/>
      <c r="N170" s="220"/>
      <c r="O170" s="203">
        <f t="shared" si="22"/>
        <v>0</v>
      </c>
      <c r="P170" s="505">
        <f t="shared" si="23"/>
        <v>0</v>
      </c>
      <c r="Q170" s="506"/>
      <c r="R170" s="203">
        <f t="shared" si="24"/>
        <v>0</v>
      </c>
      <c r="S170" s="505">
        <f t="shared" si="25"/>
        <v>0</v>
      </c>
      <c r="T170" s="506"/>
      <c r="U170" s="203">
        <f t="shared" si="26"/>
        <v>0</v>
      </c>
      <c r="V170" s="203">
        <f t="shared" si="27"/>
        <v>0</v>
      </c>
      <c r="W170" s="203">
        <f t="shared" si="28"/>
        <v>0</v>
      </c>
      <c r="X170" s="203">
        <f t="shared" si="29"/>
        <v>0</v>
      </c>
      <c r="Y170" s="203">
        <f t="shared" si="30"/>
        <v>0</v>
      </c>
      <c r="Z170" s="204">
        <f t="shared" si="31"/>
        <v>0</v>
      </c>
    </row>
    <row r="171" spans="2:26" s="126" customFormat="1" ht="15" hidden="1" customHeight="1" x14ac:dyDescent="0.2">
      <c r="B171" s="198"/>
      <c r="C171" s="198"/>
      <c r="D171" s="198"/>
      <c r="E171" s="201"/>
      <c r="F171" s="200"/>
      <c r="G171" s="217"/>
      <c r="H171" s="221"/>
      <c r="I171" s="201"/>
      <c r="J171" s="201"/>
      <c r="K171" s="201"/>
      <c r="L171" s="201"/>
      <c r="M171" s="201"/>
      <c r="N171" s="220"/>
      <c r="O171" s="203">
        <f t="shared" si="22"/>
        <v>0</v>
      </c>
      <c r="P171" s="505">
        <f t="shared" si="23"/>
        <v>0</v>
      </c>
      <c r="Q171" s="506"/>
      <c r="R171" s="203">
        <f t="shared" si="24"/>
        <v>0</v>
      </c>
      <c r="S171" s="505">
        <f t="shared" si="25"/>
        <v>0</v>
      </c>
      <c r="T171" s="506"/>
      <c r="U171" s="203">
        <f t="shared" si="26"/>
        <v>0</v>
      </c>
      <c r="V171" s="203">
        <f t="shared" si="27"/>
        <v>0</v>
      </c>
      <c r="W171" s="203">
        <f t="shared" si="28"/>
        <v>0</v>
      </c>
      <c r="X171" s="203">
        <f t="shared" si="29"/>
        <v>0</v>
      </c>
      <c r="Y171" s="203">
        <f t="shared" si="30"/>
        <v>0</v>
      </c>
      <c r="Z171" s="204">
        <f t="shared" si="31"/>
        <v>0</v>
      </c>
    </row>
    <row r="172" spans="2:26" s="126" customFormat="1" ht="15" hidden="1" customHeight="1" x14ac:dyDescent="0.2">
      <c r="B172" s="198"/>
      <c r="C172" s="198"/>
      <c r="D172" s="198"/>
      <c r="E172" s="201"/>
      <c r="F172" s="200"/>
      <c r="G172" s="217"/>
      <c r="H172" s="221"/>
      <c r="I172" s="201"/>
      <c r="J172" s="201"/>
      <c r="K172" s="201"/>
      <c r="L172" s="201"/>
      <c r="M172" s="201"/>
      <c r="N172" s="220"/>
      <c r="O172" s="203">
        <f t="shared" si="22"/>
        <v>0</v>
      </c>
      <c r="P172" s="505">
        <f t="shared" si="23"/>
        <v>0</v>
      </c>
      <c r="Q172" s="506"/>
      <c r="R172" s="203">
        <f t="shared" si="24"/>
        <v>0</v>
      </c>
      <c r="S172" s="505">
        <f t="shared" si="25"/>
        <v>0</v>
      </c>
      <c r="T172" s="506"/>
      <c r="U172" s="203">
        <f t="shared" si="26"/>
        <v>0</v>
      </c>
      <c r="V172" s="203">
        <f t="shared" si="27"/>
        <v>0</v>
      </c>
      <c r="W172" s="203">
        <f t="shared" si="28"/>
        <v>0</v>
      </c>
      <c r="X172" s="203">
        <f t="shared" si="29"/>
        <v>0</v>
      </c>
      <c r="Y172" s="203">
        <f t="shared" si="30"/>
        <v>0</v>
      </c>
      <c r="Z172" s="204">
        <f t="shared" si="31"/>
        <v>0</v>
      </c>
    </row>
    <row r="173" spans="2:26" s="126" customFormat="1" ht="15" hidden="1" customHeight="1" x14ac:dyDescent="0.2">
      <c r="B173" s="198"/>
      <c r="C173" s="198"/>
      <c r="D173" s="198"/>
      <c r="E173" s="201"/>
      <c r="F173" s="200"/>
      <c r="G173" s="217"/>
      <c r="H173" s="221"/>
      <c r="I173" s="201"/>
      <c r="J173" s="201"/>
      <c r="K173" s="201"/>
      <c r="L173" s="201"/>
      <c r="M173" s="201"/>
      <c r="N173" s="220"/>
      <c r="O173" s="203">
        <f t="shared" si="22"/>
        <v>0</v>
      </c>
      <c r="P173" s="505">
        <f t="shared" si="23"/>
        <v>0</v>
      </c>
      <c r="Q173" s="506"/>
      <c r="R173" s="203">
        <f t="shared" si="24"/>
        <v>0</v>
      </c>
      <c r="S173" s="505">
        <f t="shared" si="25"/>
        <v>0</v>
      </c>
      <c r="T173" s="506"/>
      <c r="U173" s="203">
        <f t="shared" si="26"/>
        <v>0</v>
      </c>
      <c r="V173" s="203">
        <f t="shared" si="27"/>
        <v>0</v>
      </c>
      <c r="W173" s="203">
        <f t="shared" si="28"/>
        <v>0</v>
      </c>
      <c r="X173" s="203">
        <f t="shared" si="29"/>
        <v>0</v>
      </c>
      <c r="Y173" s="203">
        <f t="shared" si="30"/>
        <v>0</v>
      </c>
      <c r="Z173" s="204">
        <f t="shared" si="31"/>
        <v>0</v>
      </c>
    </row>
    <row r="174" spans="2:26" s="126" customFormat="1" ht="15" hidden="1" customHeight="1" x14ac:dyDescent="0.2">
      <c r="B174" s="198"/>
      <c r="C174" s="198"/>
      <c r="D174" s="198"/>
      <c r="E174" s="201"/>
      <c r="F174" s="200"/>
      <c r="G174" s="217"/>
      <c r="H174" s="221"/>
      <c r="I174" s="201"/>
      <c r="J174" s="201"/>
      <c r="K174" s="201"/>
      <c r="L174" s="201"/>
      <c r="M174" s="201"/>
      <c r="N174" s="220"/>
      <c r="O174" s="203">
        <f t="shared" si="22"/>
        <v>0</v>
      </c>
      <c r="P174" s="505">
        <f t="shared" si="23"/>
        <v>0</v>
      </c>
      <c r="Q174" s="506"/>
      <c r="R174" s="203">
        <f t="shared" si="24"/>
        <v>0</v>
      </c>
      <c r="S174" s="505">
        <f t="shared" si="25"/>
        <v>0</v>
      </c>
      <c r="T174" s="506"/>
      <c r="U174" s="203">
        <f t="shared" si="26"/>
        <v>0</v>
      </c>
      <c r="V174" s="203">
        <f t="shared" si="27"/>
        <v>0</v>
      </c>
      <c r="W174" s="203">
        <f t="shared" si="28"/>
        <v>0</v>
      </c>
      <c r="X174" s="203">
        <f t="shared" si="29"/>
        <v>0</v>
      </c>
      <c r="Y174" s="203">
        <f t="shared" si="30"/>
        <v>0</v>
      </c>
      <c r="Z174" s="204">
        <f t="shared" si="31"/>
        <v>0</v>
      </c>
    </row>
    <row r="175" spans="2:26" s="126" customFormat="1" ht="15" hidden="1" customHeight="1" x14ac:dyDescent="0.2">
      <c r="B175" s="198"/>
      <c r="C175" s="198"/>
      <c r="D175" s="198"/>
      <c r="E175" s="201"/>
      <c r="F175" s="200"/>
      <c r="G175" s="217"/>
      <c r="H175" s="221"/>
      <c r="I175" s="201"/>
      <c r="J175" s="201"/>
      <c r="K175" s="201"/>
      <c r="L175" s="201"/>
      <c r="M175" s="201"/>
      <c r="N175" s="220"/>
      <c r="O175" s="203">
        <f t="shared" si="22"/>
        <v>0</v>
      </c>
      <c r="P175" s="505">
        <f t="shared" si="23"/>
        <v>0</v>
      </c>
      <c r="Q175" s="506"/>
      <c r="R175" s="203">
        <f t="shared" si="24"/>
        <v>0</v>
      </c>
      <c r="S175" s="505">
        <f t="shared" si="25"/>
        <v>0</v>
      </c>
      <c r="T175" s="506"/>
      <c r="U175" s="203">
        <f t="shared" si="26"/>
        <v>0</v>
      </c>
      <c r="V175" s="203">
        <f t="shared" si="27"/>
        <v>0</v>
      </c>
      <c r="W175" s="203">
        <f t="shared" si="28"/>
        <v>0</v>
      </c>
      <c r="X175" s="203">
        <f t="shared" si="29"/>
        <v>0</v>
      </c>
      <c r="Y175" s="203">
        <f t="shared" si="30"/>
        <v>0</v>
      </c>
      <c r="Z175" s="204">
        <f t="shared" si="31"/>
        <v>0</v>
      </c>
    </row>
    <row r="176" spans="2:26" s="126" customFormat="1" ht="15" hidden="1" customHeight="1" x14ac:dyDescent="0.2">
      <c r="B176" s="198"/>
      <c r="C176" s="198"/>
      <c r="D176" s="198"/>
      <c r="E176" s="201"/>
      <c r="F176" s="200"/>
      <c r="G176" s="217"/>
      <c r="H176" s="221"/>
      <c r="I176" s="201"/>
      <c r="J176" s="201"/>
      <c r="K176" s="201"/>
      <c r="L176" s="201"/>
      <c r="M176" s="201"/>
      <c r="N176" s="220"/>
      <c r="O176" s="203">
        <f t="shared" si="22"/>
        <v>0</v>
      </c>
      <c r="P176" s="505">
        <f t="shared" si="23"/>
        <v>0</v>
      </c>
      <c r="Q176" s="506"/>
      <c r="R176" s="203">
        <f t="shared" si="24"/>
        <v>0</v>
      </c>
      <c r="S176" s="505">
        <f t="shared" si="25"/>
        <v>0</v>
      </c>
      <c r="T176" s="506"/>
      <c r="U176" s="203">
        <f t="shared" si="26"/>
        <v>0</v>
      </c>
      <c r="V176" s="203">
        <f t="shared" si="27"/>
        <v>0</v>
      </c>
      <c r="W176" s="203">
        <f t="shared" si="28"/>
        <v>0</v>
      </c>
      <c r="X176" s="203">
        <f t="shared" si="29"/>
        <v>0</v>
      </c>
      <c r="Y176" s="203">
        <f t="shared" si="30"/>
        <v>0</v>
      </c>
      <c r="Z176" s="204">
        <f t="shared" si="31"/>
        <v>0</v>
      </c>
    </row>
    <row r="177" spans="2:26" s="126" customFormat="1" ht="15" hidden="1" customHeight="1" x14ac:dyDescent="0.2">
      <c r="B177" s="198"/>
      <c r="C177" s="198"/>
      <c r="D177" s="198"/>
      <c r="E177" s="201"/>
      <c r="F177" s="200"/>
      <c r="G177" s="217"/>
      <c r="H177" s="221"/>
      <c r="I177" s="201"/>
      <c r="J177" s="201"/>
      <c r="K177" s="201"/>
      <c r="L177" s="201"/>
      <c r="M177" s="201"/>
      <c r="N177" s="220"/>
      <c r="O177" s="203">
        <f t="shared" si="22"/>
        <v>0</v>
      </c>
      <c r="P177" s="505">
        <f t="shared" si="23"/>
        <v>0</v>
      </c>
      <c r="Q177" s="506"/>
      <c r="R177" s="203">
        <f t="shared" si="24"/>
        <v>0</v>
      </c>
      <c r="S177" s="505">
        <f t="shared" si="25"/>
        <v>0</v>
      </c>
      <c r="T177" s="506"/>
      <c r="U177" s="203">
        <f t="shared" si="26"/>
        <v>0</v>
      </c>
      <c r="V177" s="203">
        <f t="shared" si="27"/>
        <v>0</v>
      </c>
      <c r="W177" s="203">
        <f t="shared" si="28"/>
        <v>0</v>
      </c>
      <c r="X177" s="203">
        <f t="shared" si="29"/>
        <v>0</v>
      </c>
      <c r="Y177" s="203">
        <f t="shared" si="30"/>
        <v>0</v>
      </c>
      <c r="Z177" s="204">
        <f t="shared" si="31"/>
        <v>0</v>
      </c>
    </row>
    <row r="178" spans="2:26" s="126" customFormat="1" ht="15" hidden="1" customHeight="1" x14ac:dyDescent="0.2">
      <c r="B178" s="198"/>
      <c r="C178" s="198"/>
      <c r="D178" s="198"/>
      <c r="E178" s="201"/>
      <c r="F178" s="200"/>
      <c r="G178" s="217"/>
      <c r="H178" s="221"/>
      <c r="I178" s="201"/>
      <c r="J178" s="201"/>
      <c r="K178" s="201"/>
      <c r="L178" s="201"/>
      <c r="M178" s="201"/>
      <c r="N178" s="220"/>
      <c r="O178" s="203">
        <f t="shared" si="22"/>
        <v>0</v>
      </c>
      <c r="P178" s="505">
        <f t="shared" si="23"/>
        <v>0</v>
      </c>
      <c r="Q178" s="506"/>
      <c r="R178" s="203">
        <f t="shared" si="24"/>
        <v>0</v>
      </c>
      <c r="S178" s="505">
        <f t="shared" si="25"/>
        <v>0</v>
      </c>
      <c r="T178" s="506"/>
      <c r="U178" s="203">
        <f t="shared" si="26"/>
        <v>0</v>
      </c>
      <c r="V178" s="203">
        <f t="shared" si="27"/>
        <v>0</v>
      </c>
      <c r="W178" s="203">
        <f t="shared" si="28"/>
        <v>0</v>
      </c>
      <c r="X178" s="203">
        <f t="shared" si="29"/>
        <v>0</v>
      </c>
      <c r="Y178" s="203">
        <f t="shared" si="30"/>
        <v>0</v>
      </c>
      <c r="Z178" s="204">
        <f t="shared" si="31"/>
        <v>0</v>
      </c>
    </row>
    <row r="179" spans="2:26" s="126" customFormat="1" ht="15" hidden="1" customHeight="1" x14ac:dyDescent="0.2">
      <c r="B179" s="198"/>
      <c r="C179" s="198"/>
      <c r="D179" s="198"/>
      <c r="E179" s="201"/>
      <c r="F179" s="200"/>
      <c r="G179" s="217"/>
      <c r="H179" s="221"/>
      <c r="I179" s="201"/>
      <c r="J179" s="201"/>
      <c r="K179" s="201"/>
      <c r="L179" s="201"/>
      <c r="M179" s="201"/>
      <c r="N179" s="220"/>
      <c r="O179" s="203">
        <f t="shared" si="22"/>
        <v>0</v>
      </c>
      <c r="P179" s="505">
        <f t="shared" si="23"/>
        <v>0</v>
      </c>
      <c r="Q179" s="506"/>
      <c r="R179" s="203">
        <f t="shared" si="24"/>
        <v>0</v>
      </c>
      <c r="S179" s="505">
        <f t="shared" si="25"/>
        <v>0</v>
      </c>
      <c r="T179" s="506"/>
      <c r="U179" s="203">
        <f t="shared" si="26"/>
        <v>0</v>
      </c>
      <c r="V179" s="203">
        <f t="shared" si="27"/>
        <v>0</v>
      </c>
      <c r="W179" s="203">
        <f t="shared" si="28"/>
        <v>0</v>
      </c>
      <c r="X179" s="203">
        <f t="shared" si="29"/>
        <v>0</v>
      </c>
      <c r="Y179" s="203">
        <f t="shared" si="30"/>
        <v>0</v>
      </c>
      <c r="Z179" s="204">
        <f t="shared" si="31"/>
        <v>0</v>
      </c>
    </row>
    <row r="180" spans="2:26" s="126" customFormat="1" ht="15" hidden="1" customHeight="1" x14ac:dyDescent="0.2">
      <c r="B180" s="198"/>
      <c r="C180" s="198"/>
      <c r="D180" s="198"/>
      <c r="E180" s="201"/>
      <c r="F180" s="200"/>
      <c r="G180" s="217"/>
      <c r="H180" s="221"/>
      <c r="I180" s="201"/>
      <c r="J180" s="201"/>
      <c r="K180" s="201"/>
      <c r="L180" s="201"/>
      <c r="M180" s="201"/>
      <c r="N180" s="220"/>
      <c r="O180" s="203">
        <f t="shared" si="22"/>
        <v>0</v>
      </c>
      <c r="P180" s="505">
        <f t="shared" si="23"/>
        <v>0</v>
      </c>
      <c r="Q180" s="506"/>
      <c r="R180" s="203">
        <f t="shared" si="24"/>
        <v>0</v>
      </c>
      <c r="S180" s="505">
        <f t="shared" si="25"/>
        <v>0</v>
      </c>
      <c r="T180" s="506"/>
      <c r="U180" s="203">
        <f t="shared" si="26"/>
        <v>0</v>
      </c>
      <c r="V180" s="203">
        <f t="shared" si="27"/>
        <v>0</v>
      </c>
      <c r="W180" s="203">
        <f t="shared" si="28"/>
        <v>0</v>
      </c>
      <c r="X180" s="203">
        <f t="shared" si="29"/>
        <v>0</v>
      </c>
      <c r="Y180" s="203">
        <f t="shared" si="30"/>
        <v>0</v>
      </c>
      <c r="Z180" s="204">
        <f t="shared" si="31"/>
        <v>0</v>
      </c>
    </row>
    <row r="181" spans="2:26" s="126" customFormat="1" ht="15" hidden="1" customHeight="1" x14ac:dyDescent="0.2">
      <c r="B181" s="198"/>
      <c r="C181" s="198"/>
      <c r="D181" s="198"/>
      <c r="E181" s="201"/>
      <c r="F181" s="200"/>
      <c r="G181" s="217"/>
      <c r="H181" s="221"/>
      <c r="I181" s="201"/>
      <c r="J181" s="201"/>
      <c r="K181" s="201"/>
      <c r="L181" s="201"/>
      <c r="M181" s="201"/>
      <c r="N181" s="220"/>
      <c r="O181" s="203">
        <f t="shared" si="22"/>
        <v>0</v>
      </c>
      <c r="P181" s="505">
        <f t="shared" si="23"/>
        <v>0</v>
      </c>
      <c r="Q181" s="506"/>
      <c r="R181" s="203">
        <f t="shared" si="24"/>
        <v>0</v>
      </c>
      <c r="S181" s="505">
        <f t="shared" si="25"/>
        <v>0</v>
      </c>
      <c r="T181" s="506"/>
      <c r="U181" s="203">
        <f t="shared" si="26"/>
        <v>0</v>
      </c>
      <c r="V181" s="203">
        <f t="shared" si="27"/>
        <v>0</v>
      </c>
      <c r="W181" s="203">
        <f t="shared" si="28"/>
        <v>0</v>
      </c>
      <c r="X181" s="203">
        <f t="shared" si="29"/>
        <v>0</v>
      </c>
      <c r="Y181" s="203">
        <f t="shared" si="30"/>
        <v>0</v>
      </c>
      <c r="Z181" s="204">
        <f t="shared" si="31"/>
        <v>0</v>
      </c>
    </row>
    <row r="182" spans="2:26" s="126" customFormat="1" ht="15" hidden="1" customHeight="1" x14ac:dyDescent="0.2">
      <c r="B182" s="198"/>
      <c r="C182" s="198"/>
      <c r="D182" s="198"/>
      <c r="E182" s="201"/>
      <c r="F182" s="200"/>
      <c r="G182" s="217"/>
      <c r="H182" s="221"/>
      <c r="I182" s="201"/>
      <c r="J182" s="201"/>
      <c r="K182" s="201"/>
      <c r="L182" s="201"/>
      <c r="M182" s="201"/>
      <c r="N182" s="220"/>
      <c r="O182" s="203">
        <f t="shared" si="22"/>
        <v>0</v>
      </c>
      <c r="P182" s="505">
        <f t="shared" si="23"/>
        <v>0</v>
      </c>
      <c r="Q182" s="506"/>
      <c r="R182" s="203">
        <f t="shared" si="24"/>
        <v>0</v>
      </c>
      <c r="S182" s="505">
        <f t="shared" si="25"/>
        <v>0</v>
      </c>
      <c r="T182" s="506"/>
      <c r="U182" s="203">
        <f t="shared" si="26"/>
        <v>0</v>
      </c>
      <c r="V182" s="203">
        <f t="shared" si="27"/>
        <v>0</v>
      </c>
      <c r="W182" s="203">
        <f t="shared" si="28"/>
        <v>0</v>
      </c>
      <c r="X182" s="203">
        <f t="shared" si="29"/>
        <v>0</v>
      </c>
      <c r="Y182" s="203">
        <f t="shared" si="30"/>
        <v>0</v>
      </c>
      <c r="Z182" s="204">
        <f t="shared" si="31"/>
        <v>0</v>
      </c>
    </row>
    <row r="183" spans="2:26" s="126" customFormat="1" ht="15" hidden="1" customHeight="1" x14ac:dyDescent="0.2">
      <c r="B183" s="198"/>
      <c r="C183" s="198"/>
      <c r="D183" s="198"/>
      <c r="E183" s="201"/>
      <c r="F183" s="200"/>
      <c r="G183" s="217"/>
      <c r="H183" s="221"/>
      <c r="I183" s="201"/>
      <c r="J183" s="201"/>
      <c r="K183" s="201"/>
      <c r="L183" s="201"/>
      <c r="M183" s="201"/>
      <c r="N183" s="220"/>
      <c r="O183" s="203">
        <f t="shared" si="22"/>
        <v>0</v>
      </c>
      <c r="P183" s="505">
        <f t="shared" si="23"/>
        <v>0</v>
      </c>
      <c r="Q183" s="506"/>
      <c r="R183" s="203">
        <f t="shared" si="24"/>
        <v>0</v>
      </c>
      <c r="S183" s="505">
        <f t="shared" si="25"/>
        <v>0</v>
      </c>
      <c r="T183" s="506"/>
      <c r="U183" s="203">
        <f t="shared" si="26"/>
        <v>0</v>
      </c>
      <c r="V183" s="203">
        <f t="shared" si="27"/>
        <v>0</v>
      </c>
      <c r="W183" s="203">
        <f t="shared" si="28"/>
        <v>0</v>
      </c>
      <c r="X183" s="203">
        <f t="shared" si="29"/>
        <v>0</v>
      </c>
      <c r="Y183" s="203">
        <f t="shared" si="30"/>
        <v>0</v>
      </c>
      <c r="Z183" s="204">
        <f t="shared" si="31"/>
        <v>0</v>
      </c>
    </row>
    <row r="184" spans="2:26" s="126" customFormat="1" ht="15" hidden="1" customHeight="1" x14ac:dyDescent="0.2">
      <c r="B184" s="198"/>
      <c r="C184" s="198"/>
      <c r="D184" s="198"/>
      <c r="E184" s="201"/>
      <c r="F184" s="200"/>
      <c r="G184" s="217"/>
      <c r="H184" s="221"/>
      <c r="I184" s="201"/>
      <c r="J184" s="201"/>
      <c r="K184" s="201"/>
      <c r="L184" s="201"/>
      <c r="M184" s="201"/>
      <c r="N184" s="220"/>
      <c r="O184" s="203">
        <f t="shared" si="22"/>
        <v>0</v>
      </c>
      <c r="P184" s="505">
        <f t="shared" si="23"/>
        <v>0</v>
      </c>
      <c r="Q184" s="506"/>
      <c r="R184" s="203">
        <f t="shared" si="24"/>
        <v>0</v>
      </c>
      <c r="S184" s="505">
        <f t="shared" si="25"/>
        <v>0</v>
      </c>
      <c r="T184" s="506"/>
      <c r="U184" s="203">
        <f t="shared" si="26"/>
        <v>0</v>
      </c>
      <c r="V184" s="203">
        <f t="shared" si="27"/>
        <v>0</v>
      </c>
      <c r="W184" s="203">
        <f t="shared" si="28"/>
        <v>0</v>
      </c>
      <c r="X184" s="203">
        <f t="shared" si="29"/>
        <v>0</v>
      </c>
      <c r="Y184" s="203">
        <f t="shared" si="30"/>
        <v>0</v>
      </c>
      <c r="Z184" s="204">
        <f t="shared" si="31"/>
        <v>0</v>
      </c>
    </row>
    <row r="185" spans="2:26" s="126" customFormat="1" ht="15" hidden="1" customHeight="1" x14ac:dyDescent="0.2">
      <c r="B185" s="198"/>
      <c r="C185" s="198"/>
      <c r="D185" s="198"/>
      <c r="E185" s="201"/>
      <c r="F185" s="200"/>
      <c r="G185" s="217"/>
      <c r="H185" s="221"/>
      <c r="I185" s="201"/>
      <c r="J185" s="201"/>
      <c r="K185" s="201"/>
      <c r="L185" s="201"/>
      <c r="M185" s="201"/>
      <c r="N185" s="220"/>
      <c r="O185" s="203">
        <f t="shared" si="22"/>
        <v>0</v>
      </c>
      <c r="P185" s="505">
        <f t="shared" si="23"/>
        <v>0</v>
      </c>
      <c r="Q185" s="506"/>
      <c r="R185" s="203">
        <f t="shared" si="24"/>
        <v>0</v>
      </c>
      <c r="S185" s="505">
        <f t="shared" si="25"/>
        <v>0</v>
      </c>
      <c r="T185" s="506"/>
      <c r="U185" s="203">
        <f t="shared" si="26"/>
        <v>0</v>
      </c>
      <c r="V185" s="203">
        <f t="shared" si="27"/>
        <v>0</v>
      </c>
      <c r="W185" s="203">
        <f t="shared" si="28"/>
        <v>0</v>
      </c>
      <c r="X185" s="203">
        <f t="shared" si="29"/>
        <v>0</v>
      </c>
      <c r="Y185" s="203">
        <f t="shared" si="30"/>
        <v>0</v>
      </c>
      <c r="Z185" s="204">
        <f t="shared" si="31"/>
        <v>0</v>
      </c>
    </row>
    <row r="186" spans="2:26" s="126" customFormat="1" ht="15" hidden="1" customHeight="1" x14ac:dyDescent="0.2">
      <c r="B186" s="198"/>
      <c r="C186" s="198"/>
      <c r="D186" s="198"/>
      <c r="E186" s="201"/>
      <c r="F186" s="200"/>
      <c r="G186" s="217"/>
      <c r="H186" s="221"/>
      <c r="I186" s="201"/>
      <c r="J186" s="201"/>
      <c r="K186" s="201"/>
      <c r="L186" s="201"/>
      <c r="M186" s="201"/>
      <c r="N186" s="220"/>
      <c r="O186" s="203">
        <f t="shared" si="22"/>
        <v>0</v>
      </c>
      <c r="P186" s="505">
        <f t="shared" si="23"/>
        <v>0</v>
      </c>
      <c r="Q186" s="506"/>
      <c r="R186" s="203">
        <f t="shared" si="24"/>
        <v>0</v>
      </c>
      <c r="S186" s="505">
        <f t="shared" si="25"/>
        <v>0</v>
      </c>
      <c r="T186" s="506"/>
      <c r="U186" s="203">
        <f t="shared" si="26"/>
        <v>0</v>
      </c>
      <c r="V186" s="203">
        <f t="shared" si="27"/>
        <v>0</v>
      </c>
      <c r="W186" s="203">
        <f t="shared" si="28"/>
        <v>0</v>
      </c>
      <c r="X186" s="203">
        <f t="shared" si="29"/>
        <v>0</v>
      </c>
      <c r="Y186" s="203">
        <f t="shared" si="30"/>
        <v>0</v>
      </c>
      <c r="Z186" s="204">
        <f t="shared" si="31"/>
        <v>0</v>
      </c>
    </row>
    <row r="187" spans="2:26" s="126" customFormat="1" ht="15" hidden="1" customHeight="1" x14ac:dyDescent="0.2">
      <c r="B187" s="198"/>
      <c r="C187" s="198"/>
      <c r="D187" s="198"/>
      <c r="E187" s="201"/>
      <c r="F187" s="200"/>
      <c r="G187" s="217"/>
      <c r="H187" s="221"/>
      <c r="I187" s="201"/>
      <c r="J187" s="201"/>
      <c r="K187" s="201"/>
      <c r="L187" s="201"/>
      <c r="M187" s="201"/>
      <c r="N187" s="220"/>
      <c r="O187" s="203">
        <f t="shared" si="22"/>
        <v>0</v>
      </c>
      <c r="P187" s="505">
        <f t="shared" si="23"/>
        <v>0</v>
      </c>
      <c r="Q187" s="506"/>
      <c r="R187" s="203">
        <f t="shared" si="24"/>
        <v>0</v>
      </c>
      <c r="S187" s="505">
        <f t="shared" si="25"/>
        <v>0</v>
      </c>
      <c r="T187" s="506"/>
      <c r="U187" s="203">
        <f t="shared" si="26"/>
        <v>0</v>
      </c>
      <c r="V187" s="203">
        <f t="shared" si="27"/>
        <v>0</v>
      </c>
      <c r="W187" s="203">
        <f t="shared" si="28"/>
        <v>0</v>
      </c>
      <c r="X187" s="203">
        <f t="shared" si="29"/>
        <v>0</v>
      </c>
      <c r="Y187" s="203">
        <f t="shared" si="30"/>
        <v>0</v>
      </c>
      <c r="Z187" s="204">
        <f t="shared" si="31"/>
        <v>0</v>
      </c>
    </row>
    <row r="188" spans="2:26" s="126" customFormat="1" ht="15" hidden="1" customHeight="1" x14ac:dyDescent="0.2">
      <c r="B188" s="198"/>
      <c r="C188" s="198"/>
      <c r="D188" s="198"/>
      <c r="E188" s="201"/>
      <c r="F188" s="200"/>
      <c r="G188" s="217"/>
      <c r="H188" s="221"/>
      <c r="I188" s="201"/>
      <c r="J188" s="201"/>
      <c r="K188" s="201"/>
      <c r="L188" s="201"/>
      <c r="M188" s="201"/>
      <c r="N188" s="220"/>
      <c r="O188" s="203">
        <f t="shared" si="22"/>
        <v>0</v>
      </c>
      <c r="P188" s="505">
        <f t="shared" si="23"/>
        <v>0</v>
      </c>
      <c r="Q188" s="506"/>
      <c r="R188" s="203">
        <f t="shared" si="24"/>
        <v>0</v>
      </c>
      <c r="S188" s="505">
        <f t="shared" si="25"/>
        <v>0</v>
      </c>
      <c r="T188" s="506"/>
      <c r="U188" s="203">
        <f t="shared" si="26"/>
        <v>0</v>
      </c>
      <c r="V188" s="203">
        <f t="shared" si="27"/>
        <v>0</v>
      </c>
      <c r="W188" s="203">
        <f t="shared" si="28"/>
        <v>0</v>
      </c>
      <c r="X188" s="203">
        <f t="shared" si="29"/>
        <v>0</v>
      </c>
      <c r="Y188" s="203">
        <f t="shared" si="30"/>
        <v>0</v>
      </c>
      <c r="Z188" s="204">
        <f t="shared" si="31"/>
        <v>0</v>
      </c>
    </row>
    <row r="189" spans="2:26" s="126" customFormat="1" ht="15" hidden="1" customHeight="1" x14ac:dyDescent="0.2">
      <c r="B189" s="198"/>
      <c r="C189" s="198"/>
      <c r="D189" s="198"/>
      <c r="E189" s="201"/>
      <c r="F189" s="200"/>
      <c r="G189" s="217"/>
      <c r="H189" s="221"/>
      <c r="I189" s="201"/>
      <c r="J189" s="201"/>
      <c r="K189" s="201"/>
      <c r="L189" s="201"/>
      <c r="M189" s="201"/>
      <c r="N189" s="220"/>
      <c r="O189" s="203">
        <f t="shared" si="22"/>
        <v>0</v>
      </c>
      <c r="P189" s="505">
        <f t="shared" si="23"/>
        <v>0</v>
      </c>
      <c r="Q189" s="506"/>
      <c r="R189" s="203">
        <f t="shared" si="24"/>
        <v>0</v>
      </c>
      <c r="S189" s="505">
        <f t="shared" si="25"/>
        <v>0</v>
      </c>
      <c r="T189" s="506"/>
      <c r="U189" s="203">
        <f t="shared" si="26"/>
        <v>0</v>
      </c>
      <c r="V189" s="203">
        <f t="shared" si="27"/>
        <v>0</v>
      </c>
      <c r="W189" s="203">
        <f t="shared" si="28"/>
        <v>0</v>
      </c>
      <c r="X189" s="203">
        <f t="shared" si="29"/>
        <v>0</v>
      </c>
      <c r="Y189" s="203">
        <f t="shared" si="30"/>
        <v>0</v>
      </c>
      <c r="Z189" s="204">
        <f t="shared" si="31"/>
        <v>0</v>
      </c>
    </row>
    <row r="190" spans="2:26" s="126" customFormat="1" ht="15" hidden="1" customHeight="1" x14ac:dyDescent="0.2">
      <c r="B190" s="198"/>
      <c r="C190" s="198"/>
      <c r="D190" s="198"/>
      <c r="E190" s="201"/>
      <c r="F190" s="200"/>
      <c r="G190" s="217"/>
      <c r="H190" s="221"/>
      <c r="I190" s="201"/>
      <c r="J190" s="201"/>
      <c r="K190" s="201"/>
      <c r="L190" s="201"/>
      <c r="M190" s="201"/>
      <c r="N190" s="220"/>
      <c r="O190" s="203">
        <f t="shared" si="22"/>
        <v>0</v>
      </c>
      <c r="P190" s="505">
        <f t="shared" si="23"/>
        <v>0</v>
      </c>
      <c r="Q190" s="506"/>
      <c r="R190" s="203">
        <f t="shared" si="24"/>
        <v>0</v>
      </c>
      <c r="S190" s="505">
        <f t="shared" si="25"/>
        <v>0</v>
      </c>
      <c r="T190" s="506"/>
      <c r="U190" s="203">
        <f t="shared" si="26"/>
        <v>0</v>
      </c>
      <c r="V190" s="203">
        <f t="shared" si="27"/>
        <v>0</v>
      </c>
      <c r="W190" s="203">
        <f t="shared" si="28"/>
        <v>0</v>
      </c>
      <c r="X190" s="203">
        <f t="shared" si="29"/>
        <v>0</v>
      </c>
      <c r="Y190" s="203">
        <f t="shared" si="30"/>
        <v>0</v>
      </c>
      <c r="Z190" s="204">
        <f t="shared" si="31"/>
        <v>0</v>
      </c>
    </row>
    <row r="191" spans="2:26" s="126" customFormat="1" ht="15" hidden="1" customHeight="1" x14ac:dyDescent="0.2">
      <c r="B191" s="198"/>
      <c r="C191" s="198"/>
      <c r="D191" s="198"/>
      <c r="E191" s="201"/>
      <c r="F191" s="200"/>
      <c r="G191" s="217"/>
      <c r="H191" s="221"/>
      <c r="I191" s="201"/>
      <c r="J191" s="201"/>
      <c r="K191" s="201"/>
      <c r="L191" s="201"/>
      <c r="M191" s="201"/>
      <c r="N191" s="220"/>
      <c r="O191" s="203">
        <f t="shared" si="22"/>
        <v>0</v>
      </c>
      <c r="P191" s="505">
        <f t="shared" si="23"/>
        <v>0</v>
      </c>
      <c r="Q191" s="506"/>
      <c r="R191" s="203">
        <f t="shared" si="24"/>
        <v>0</v>
      </c>
      <c r="S191" s="505">
        <f t="shared" si="25"/>
        <v>0</v>
      </c>
      <c r="T191" s="506"/>
      <c r="U191" s="203">
        <f t="shared" si="26"/>
        <v>0</v>
      </c>
      <c r="V191" s="203">
        <f t="shared" si="27"/>
        <v>0</v>
      </c>
      <c r="W191" s="203">
        <f t="shared" si="28"/>
        <v>0</v>
      </c>
      <c r="X191" s="203">
        <f t="shared" si="29"/>
        <v>0</v>
      </c>
      <c r="Y191" s="203">
        <f t="shared" si="30"/>
        <v>0</v>
      </c>
      <c r="Z191" s="204">
        <f t="shared" si="31"/>
        <v>0</v>
      </c>
    </row>
    <row r="192" spans="2:26" s="126" customFormat="1" ht="15" hidden="1" customHeight="1" x14ac:dyDescent="0.2">
      <c r="B192" s="198"/>
      <c r="C192" s="198"/>
      <c r="D192" s="198"/>
      <c r="E192" s="201"/>
      <c r="F192" s="200"/>
      <c r="G192" s="217"/>
      <c r="H192" s="221"/>
      <c r="I192" s="201"/>
      <c r="J192" s="201"/>
      <c r="K192" s="201"/>
      <c r="L192" s="201"/>
      <c r="M192" s="201"/>
      <c r="N192" s="220"/>
      <c r="O192" s="203">
        <f t="shared" si="22"/>
        <v>0</v>
      </c>
      <c r="P192" s="505">
        <f t="shared" si="23"/>
        <v>0</v>
      </c>
      <c r="Q192" s="506"/>
      <c r="R192" s="203">
        <f t="shared" si="24"/>
        <v>0</v>
      </c>
      <c r="S192" s="505">
        <f t="shared" si="25"/>
        <v>0</v>
      </c>
      <c r="T192" s="506"/>
      <c r="U192" s="203">
        <f t="shared" si="26"/>
        <v>0</v>
      </c>
      <c r="V192" s="203">
        <f t="shared" si="27"/>
        <v>0</v>
      </c>
      <c r="W192" s="203">
        <f t="shared" si="28"/>
        <v>0</v>
      </c>
      <c r="X192" s="203">
        <f t="shared" si="29"/>
        <v>0</v>
      </c>
      <c r="Y192" s="203">
        <f t="shared" si="30"/>
        <v>0</v>
      </c>
      <c r="Z192" s="204">
        <f t="shared" si="31"/>
        <v>0</v>
      </c>
    </row>
    <row r="193" spans="2:26" s="126" customFormat="1" ht="15" hidden="1" customHeight="1" x14ac:dyDescent="0.2">
      <c r="B193" s="198"/>
      <c r="C193" s="198"/>
      <c r="D193" s="198"/>
      <c r="E193" s="201"/>
      <c r="F193" s="200"/>
      <c r="G193" s="217"/>
      <c r="H193" s="221"/>
      <c r="I193" s="201"/>
      <c r="J193" s="201"/>
      <c r="K193" s="201"/>
      <c r="L193" s="201"/>
      <c r="M193" s="201"/>
      <c r="N193" s="220"/>
      <c r="O193" s="203">
        <f t="shared" si="22"/>
        <v>0</v>
      </c>
      <c r="P193" s="505">
        <f t="shared" si="23"/>
        <v>0</v>
      </c>
      <c r="Q193" s="506"/>
      <c r="R193" s="203">
        <f t="shared" si="24"/>
        <v>0</v>
      </c>
      <c r="S193" s="505">
        <f t="shared" si="25"/>
        <v>0</v>
      </c>
      <c r="T193" s="506"/>
      <c r="U193" s="203">
        <f t="shared" si="26"/>
        <v>0</v>
      </c>
      <c r="V193" s="203">
        <f t="shared" si="27"/>
        <v>0</v>
      </c>
      <c r="W193" s="203">
        <f t="shared" si="28"/>
        <v>0</v>
      </c>
      <c r="X193" s="203">
        <f t="shared" si="29"/>
        <v>0</v>
      </c>
      <c r="Y193" s="203">
        <f t="shared" si="30"/>
        <v>0</v>
      </c>
      <c r="Z193" s="204">
        <f t="shared" si="31"/>
        <v>0</v>
      </c>
    </row>
    <row r="194" spans="2:26" s="126" customFormat="1" ht="15" hidden="1" customHeight="1" x14ac:dyDescent="0.2">
      <c r="B194" s="198"/>
      <c r="C194" s="198"/>
      <c r="D194" s="198"/>
      <c r="E194" s="201"/>
      <c r="F194" s="200"/>
      <c r="G194" s="217"/>
      <c r="H194" s="221"/>
      <c r="I194" s="201"/>
      <c r="J194" s="201"/>
      <c r="K194" s="201"/>
      <c r="L194" s="201"/>
      <c r="M194" s="201"/>
      <c r="N194" s="220"/>
      <c r="O194" s="203">
        <f t="shared" si="22"/>
        <v>0</v>
      </c>
      <c r="P194" s="505">
        <f t="shared" si="23"/>
        <v>0</v>
      </c>
      <c r="Q194" s="506"/>
      <c r="R194" s="203">
        <f t="shared" si="24"/>
        <v>0</v>
      </c>
      <c r="S194" s="505">
        <f t="shared" si="25"/>
        <v>0</v>
      </c>
      <c r="T194" s="506"/>
      <c r="U194" s="203">
        <f t="shared" si="26"/>
        <v>0</v>
      </c>
      <c r="V194" s="203">
        <f t="shared" si="27"/>
        <v>0</v>
      </c>
      <c r="W194" s="203">
        <f t="shared" si="28"/>
        <v>0</v>
      </c>
      <c r="X194" s="203">
        <f t="shared" si="29"/>
        <v>0</v>
      </c>
      <c r="Y194" s="203">
        <f t="shared" si="30"/>
        <v>0</v>
      </c>
      <c r="Z194" s="204">
        <f t="shared" si="31"/>
        <v>0</v>
      </c>
    </row>
    <row r="195" spans="2:26" s="126" customFormat="1" ht="15" hidden="1" customHeight="1" x14ac:dyDescent="0.2">
      <c r="B195" s="198"/>
      <c r="C195" s="198"/>
      <c r="D195" s="198"/>
      <c r="E195" s="201"/>
      <c r="F195" s="200"/>
      <c r="G195" s="217"/>
      <c r="H195" s="221"/>
      <c r="I195" s="201"/>
      <c r="J195" s="201"/>
      <c r="K195" s="201"/>
      <c r="L195" s="201"/>
      <c r="M195" s="201"/>
      <c r="N195" s="220"/>
      <c r="O195" s="203">
        <f t="shared" si="22"/>
        <v>0</v>
      </c>
      <c r="P195" s="505">
        <f t="shared" si="23"/>
        <v>0</v>
      </c>
      <c r="Q195" s="506"/>
      <c r="R195" s="203">
        <f t="shared" si="24"/>
        <v>0</v>
      </c>
      <c r="S195" s="505">
        <f t="shared" si="25"/>
        <v>0</v>
      </c>
      <c r="T195" s="506"/>
      <c r="U195" s="203">
        <f t="shared" si="26"/>
        <v>0</v>
      </c>
      <c r="V195" s="203">
        <f t="shared" si="27"/>
        <v>0</v>
      </c>
      <c r="W195" s="203">
        <f t="shared" si="28"/>
        <v>0</v>
      </c>
      <c r="X195" s="203">
        <f t="shared" si="29"/>
        <v>0</v>
      </c>
      <c r="Y195" s="203">
        <f t="shared" si="30"/>
        <v>0</v>
      </c>
      <c r="Z195" s="204">
        <f t="shared" si="31"/>
        <v>0</v>
      </c>
    </row>
    <row r="196" spans="2:26" s="126" customFormat="1" ht="15" hidden="1" customHeight="1" x14ac:dyDescent="0.2">
      <c r="B196" s="198"/>
      <c r="C196" s="198"/>
      <c r="D196" s="198"/>
      <c r="E196" s="201"/>
      <c r="F196" s="200"/>
      <c r="G196" s="217"/>
      <c r="H196" s="221"/>
      <c r="I196" s="201"/>
      <c r="J196" s="201"/>
      <c r="K196" s="201"/>
      <c r="L196" s="201"/>
      <c r="M196" s="201"/>
      <c r="N196" s="220"/>
      <c r="O196" s="203">
        <f t="shared" si="22"/>
        <v>0</v>
      </c>
      <c r="P196" s="505">
        <f t="shared" si="23"/>
        <v>0</v>
      </c>
      <c r="Q196" s="506"/>
      <c r="R196" s="203">
        <f t="shared" si="24"/>
        <v>0</v>
      </c>
      <c r="S196" s="505">
        <f t="shared" si="25"/>
        <v>0</v>
      </c>
      <c r="T196" s="506"/>
      <c r="U196" s="203">
        <f t="shared" si="26"/>
        <v>0</v>
      </c>
      <c r="V196" s="203">
        <f t="shared" si="27"/>
        <v>0</v>
      </c>
      <c r="W196" s="203">
        <f t="shared" si="28"/>
        <v>0</v>
      </c>
      <c r="X196" s="203">
        <f t="shared" si="29"/>
        <v>0</v>
      </c>
      <c r="Y196" s="203">
        <f t="shared" si="30"/>
        <v>0</v>
      </c>
      <c r="Z196" s="204">
        <f t="shared" si="31"/>
        <v>0</v>
      </c>
    </row>
    <row r="197" spans="2:26" s="126" customFormat="1" ht="15" hidden="1" customHeight="1" x14ac:dyDescent="0.2">
      <c r="B197" s="198"/>
      <c r="C197" s="198"/>
      <c r="D197" s="198"/>
      <c r="E197" s="201"/>
      <c r="F197" s="200"/>
      <c r="G197" s="217"/>
      <c r="H197" s="221"/>
      <c r="I197" s="201"/>
      <c r="J197" s="201"/>
      <c r="K197" s="201"/>
      <c r="L197" s="201"/>
      <c r="M197" s="201"/>
      <c r="N197" s="220"/>
      <c r="O197" s="203">
        <f t="shared" si="22"/>
        <v>0</v>
      </c>
      <c r="P197" s="505">
        <f t="shared" si="23"/>
        <v>0</v>
      </c>
      <c r="Q197" s="506"/>
      <c r="R197" s="203">
        <f t="shared" si="24"/>
        <v>0</v>
      </c>
      <c r="S197" s="505">
        <f t="shared" si="25"/>
        <v>0</v>
      </c>
      <c r="T197" s="506"/>
      <c r="U197" s="203">
        <f t="shared" si="26"/>
        <v>0</v>
      </c>
      <c r="V197" s="203">
        <f t="shared" si="27"/>
        <v>0</v>
      </c>
      <c r="W197" s="203">
        <f t="shared" si="28"/>
        <v>0</v>
      </c>
      <c r="X197" s="203">
        <f t="shared" si="29"/>
        <v>0</v>
      </c>
      <c r="Y197" s="203">
        <f t="shared" si="30"/>
        <v>0</v>
      </c>
      <c r="Z197" s="204">
        <f t="shared" si="31"/>
        <v>0</v>
      </c>
    </row>
    <row r="198" spans="2:26" s="126" customFormat="1" ht="15" hidden="1" customHeight="1" x14ac:dyDescent="0.2">
      <c r="B198" s="198"/>
      <c r="C198" s="198"/>
      <c r="D198" s="198"/>
      <c r="E198" s="201"/>
      <c r="F198" s="200"/>
      <c r="G198" s="217"/>
      <c r="H198" s="221"/>
      <c r="I198" s="201"/>
      <c r="J198" s="201"/>
      <c r="K198" s="201"/>
      <c r="L198" s="201"/>
      <c r="M198" s="201"/>
      <c r="N198" s="220"/>
      <c r="O198" s="203">
        <f t="shared" si="22"/>
        <v>0</v>
      </c>
      <c r="P198" s="505">
        <f t="shared" si="23"/>
        <v>0</v>
      </c>
      <c r="Q198" s="506"/>
      <c r="R198" s="203">
        <f t="shared" si="24"/>
        <v>0</v>
      </c>
      <c r="S198" s="505">
        <f t="shared" si="25"/>
        <v>0</v>
      </c>
      <c r="T198" s="506"/>
      <c r="U198" s="203">
        <f t="shared" si="26"/>
        <v>0</v>
      </c>
      <c r="V198" s="203">
        <f t="shared" si="27"/>
        <v>0</v>
      </c>
      <c r="W198" s="203">
        <f t="shared" si="28"/>
        <v>0</v>
      </c>
      <c r="X198" s="203">
        <f t="shared" si="29"/>
        <v>0</v>
      </c>
      <c r="Y198" s="203">
        <f t="shared" si="30"/>
        <v>0</v>
      </c>
      <c r="Z198" s="204">
        <f t="shared" si="31"/>
        <v>0</v>
      </c>
    </row>
    <row r="199" spans="2:26" s="126" customFormat="1" ht="15" hidden="1" customHeight="1" x14ac:dyDescent="0.2">
      <c r="B199" s="198"/>
      <c r="C199" s="198"/>
      <c r="D199" s="198"/>
      <c r="E199" s="201"/>
      <c r="F199" s="200"/>
      <c r="G199" s="217"/>
      <c r="H199" s="221"/>
      <c r="I199" s="201"/>
      <c r="J199" s="201"/>
      <c r="K199" s="201"/>
      <c r="L199" s="201"/>
      <c r="M199" s="201"/>
      <c r="N199" s="220"/>
      <c r="O199" s="203">
        <f t="shared" si="22"/>
        <v>0</v>
      </c>
      <c r="P199" s="505">
        <f t="shared" si="23"/>
        <v>0</v>
      </c>
      <c r="Q199" s="506"/>
      <c r="R199" s="203">
        <f t="shared" si="24"/>
        <v>0</v>
      </c>
      <c r="S199" s="505">
        <f t="shared" si="25"/>
        <v>0</v>
      </c>
      <c r="T199" s="506"/>
      <c r="U199" s="203">
        <f t="shared" si="26"/>
        <v>0</v>
      </c>
      <c r="V199" s="203">
        <f t="shared" si="27"/>
        <v>0</v>
      </c>
      <c r="W199" s="203">
        <f t="shared" si="28"/>
        <v>0</v>
      </c>
      <c r="X199" s="203">
        <f t="shared" si="29"/>
        <v>0</v>
      </c>
      <c r="Y199" s="203">
        <f t="shared" si="30"/>
        <v>0</v>
      </c>
      <c r="Z199" s="204">
        <f t="shared" si="31"/>
        <v>0</v>
      </c>
    </row>
    <row r="200" spans="2:26" s="126" customFormat="1" ht="15" hidden="1" customHeight="1" x14ac:dyDescent="0.2">
      <c r="B200" s="198"/>
      <c r="C200" s="198"/>
      <c r="D200" s="198"/>
      <c r="E200" s="201"/>
      <c r="F200" s="200"/>
      <c r="G200" s="217"/>
      <c r="H200" s="221"/>
      <c r="I200" s="201"/>
      <c r="J200" s="201"/>
      <c r="K200" s="201"/>
      <c r="L200" s="201"/>
      <c r="M200" s="201"/>
      <c r="N200" s="220"/>
      <c r="O200" s="203">
        <f t="shared" si="22"/>
        <v>0</v>
      </c>
      <c r="P200" s="505">
        <f t="shared" si="23"/>
        <v>0</v>
      </c>
      <c r="Q200" s="506"/>
      <c r="R200" s="203">
        <f t="shared" si="24"/>
        <v>0</v>
      </c>
      <c r="S200" s="505">
        <f t="shared" si="25"/>
        <v>0</v>
      </c>
      <c r="T200" s="506"/>
      <c r="U200" s="203">
        <f t="shared" si="26"/>
        <v>0</v>
      </c>
      <c r="V200" s="203">
        <f t="shared" si="27"/>
        <v>0</v>
      </c>
      <c r="W200" s="203">
        <f t="shared" si="28"/>
        <v>0</v>
      </c>
      <c r="X200" s="203">
        <f t="shared" si="29"/>
        <v>0</v>
      </c>
      <c r="Y200" s="203">
        <f t="shared" si="30"/>
        <v>0</v>
      </c>
      <c r="Z200" s="204">
        <f t="shared" si="31"/>
        <v>0</v>
      </c>
    </row>
    <row r="201" spans="2:26" s="126" customFormat="1" ht="15" hidden="1" customHeight="1" x14ac:dyDescent="0.2">
      <c r="B201" s="198"/>
      <c r="C201" s="198"/>
      <c r="D201" s="198"/>
      <c r="E201" s="201"/>
      <c r="F201" s="200"/>
      <c r="G201" s="217"/>
      <c r="H201" s="221"/>
      <c r="I201" s="201"/>
      <c r="J201" s="201"/>
      <c r="K201" s="201"/>
      <c r="L201" s="201"/>
      <c r="M201" s="201"/>
      <c r="N201" s="220"/>
      <c r="O201" s="203">
        <f t="shared" si="22"/>
        <v>0</v>
      </c>
      <c r="P201" s="505">
        <f t="shared" si="23"/>
        <v>0</v>
      </c>
      <c r="Q201" s="506"/>
      <c r="R201" s="203">
        <f t="shared" si="24"/>
        <v>0</v>
      </c>
      <c r="S201" s="505">
        <f t="shared" si="25"/>
        <v>0</v>
      </c>
      <c r="T201" s="506"/>
      <c r="U201" s="203">
        <f t="shared" si="26"/>
        <v>0</v>
      </c>
      <c r="V201" s="203">
        <f t="shared" si="27"/>
        <v>0</v>
      </c>
      <c r="W201" s="203">
        <f t="shared" si="28"/>
        <v>0</v>
      </c>
      <c r="X201" s="203">
        <f t="shared" si="29"/>
        <v>0</v>
      </c>
      <c r="Y201" s="203">
        <f t="shared" si="30"/>
        <v>0</v>
      </c>
      <c r="Z201" s="204">
        <f t="shared" si="31"/>
        <v>0</v>
      </c>
    </row>
    <row r="202" spans="2:26" s="126" customFormat="1" ht="15" hidden="1" customHeight="1" x14ac:dyDescent="0.2">
      <c r="B202" s="198"/>
      <c r="C202" s="198"/>
      <c r="D202" s="198"/>
      <c r="E202" s="201"/>
      <c r="F202" s="200"/>
      <c r="G202" s="217"/>
      <c r="H202" s="221"/>
      <c r="I202" s="201"/>
      <c r="J202" s="201"/>
      <c r="K202" s="201"/>
      <c r="L202" s="201"/>
      <c r="M202" s="201"/>
      <c r="N202" s="220"/>
      <c r="O202" s="203">
        <f t="shared" si="22"/>
        <v>0</v>
      </c>
      <c r="P202" s="505">
        <f t="shared" si="23"/>
        <v>0</v>
      </c>
      <c r="Q202" s="506"/>
      <c r="R202" s="203">
        <f t="shared" si="24"/>
        <v>0</v>
      </c>
      <c r="S202" s="505">
        <f t="shared" si="25"/>
        <v>0</v>
      </c>
      <c r="T202" s="506"/>
      <c r="U202" s="203">
        <f t="shared" si="26"/>
        <v>0</v>
      </c>
      <c r="V202" s="203">
        <f t="shared" si="27"/>
        <v>0</v>
      </c>
      <c r="W202" s="203">
        <f t="shared" si="28"/>
        <v>0</v>
      </c>
      <c r="X202" s="203">
        <f t="shared" si="29"/>
        <v>0</v>
      </c>
      <c r="Y202" s="203">
        <f t="shared" si="30"/>
        <v>0</v>
      </c>
      <c r="Z202" s="204">
        <f t="shared" si="31"/>
        <v>0</v>
      </c>
    </row>
    <row r="203" spans="2:26" s="126" customFormat="1" ht="15" hidden="1" customHeight="1" x14ac:dyDescent="0.2">
      <c r="B203" s="198"/>
      <c r="C203" s="198"/>
      <c r="D203" s="198"/>
      <c r="E203" s="201"/>
      <c r="F203" s="200"/>
      <c r="G203" s="217"/>
      <c r="H203" s="221"/>
      <c r="I203" s="201"/>
      <c r="J203" s="201"/>
      <c r="K203" s="201"/>
      <c r="L203" s="201"/>
      <c r="M203" s="201"/>
      <c r="N203" s="220"/>
      <c r="O203" s="203">
        <f t="shared" si="22"/>
        <v>0</v>
      </c>
      <c r="P203" s="505">
        <f t="shared" si="23"/>
        <v>0</v>
      </c>
      <c r="Q203" s="506"/>
      <c r="R203" s="203">
        <f t="shared" si="24"/>
        <v>0</v>
      </c>
      <c r="S203" s="505">
        <f t="shared" si="25"/>
        <v>0</v>
      </c>
      <c r="T203" s="506"/>
      <c r="U203" s="203">
        <f t="shared" si="26"/>
        <v>0</v>
      </c>
      <c r="V203" s="203">
        <f t="shared" si="27"/>
        <v>0</v>
      </c>
      <c r="W203" s="203">
        <f t="shared" si="28"/>
        <v>0</v>
      </c>
      <c r="X203" s="203">
        <f t="shared" si="29"/>
        <v>0</v>
      </c>
      <c r="Y203" s="203">
        <f t="shared" si="30"/>
        <v>0</v>
      </c>
      <c r="Z203" s="204">
        <f t="shared" si="31"/>
        <v>0</v>
      </c>
    </row>
    <row r="204" spans="2:26" s="126" customFormat="1" ht="15" hidden="1" customHeight="1" x14ac:dyDescent="0.2">
      <c r="B204" s="198"/>
      <c r="C204" s="198"/>
      <c r="D204" s="198"/>
      <c r="E204" s="201"/>
      <c r="F204" s="200"/>
      <c r="G204" s="217"/>
      <c r="H204" s="221"/>
      <c r="I204" s="201"/>
      <c r="J204" s="201"/>
      <c r="K204" s="201"/>
      <c r="L204" s="201"/>
      <c r="M204" s="201"/>
      <c r="N204" s="220"/>
      <c r="O204" s="203">
        <f t="shared" si="22"/>
        <v>0</v>
      </c>
      <c r="P204" s="505">
        <f t="shared" si="23"/>
        <v>0</v>
      </c>
      <c r="Q204" s="506"/>
      <c r="R204" s="203">
        <f t="shared" si="24"/>
        <v>0</v>
      </c>
      <c r="S204" s="505">
        <f t="shared" si="25"/>
        <v>0</v>
      </c>
      <c r="T204" s="506"/>
      <c r="U204" s="203">
        <f t="shared" si="26"/>
        <v>0</v>
      </c>
      <c r="V204" s="203">
        <f t="shared" si="27"/>
        <v>0</v>
      </c>
      <c r="W204" s="203">
        <f t="shared" si="28"/>
        <v>0</v>
      </c>
      <c r="X204" s="203">
        <f t="shared" si="29"/>
        <v>0</v>
      </c>
      <c r="Y204" s="203">
        <f t="shared" si="30"/>
        <v>0</v>
      </c>
      <c r="Z204" s="204">
        <f t="shared" si="31"/>
        <v>0</v>
      </c>
    </row>
    <row r="205" spans="2:26" s="126" customFormat="1" ht="15" hidden="1" customHeight="1" x14ac:dyDescent="0.2">
      <c r="B205" s="198"/>
      <c r="C205" s="198"/>
      <c r="D205" s="198"/>
      <c r="E205" s="201"/>
      <c r="F205" s="200"/>
      <c r="G205" s="217"/>
      <c r="H205" s="221"/>
      <c r="I205" s="201"/>
      <c r="J205" s="201"/>
      <c r="K205" s="201"/>
      <c r="L205" s="201"/>
      <c r="M205" s="201"/>
      <c r="N205" s="220"/>
      <c r="O205" s="203">
        <f t="shared" si="22"/>
        <v>0</v>
      </c>
      <c r="P205" s="505">
        <f t="shared" si="23"/>
        <v>0</v>
      </c>
      <c r="Q205" s="506"/>
      <c r="R205" s="203">
        <f t="shared" si="24"/>
        <v>0</v>
      </c>
      <c r="S205" s="505">
        <f t="shared" si="25"/>
        <v>0</v>
      </c>
      <c r="T205" s="506"/>
      <c r="U205" s="203">
        <f t="shared" si="26"/>
        <v>0</v>
      </c>
      <c r="V205" s="203">
        <f t="shared" si="27"/>
        <v>0</v>
      </c>
      <c r="W205" s="203">
        <f t="shared" si="28"/>
        <v>0</v>
      </c>
      <c r="X205" s="203">
        <f t="shared" si="29"/>
        <v>0</v>
      </c>
      <c r="Y205" s="203">
        <f t="shared" si="30"/>
        <v>0</v>
      </c>
      <c r="Z205" s="204">
        <f t="shared" si="31"/>
        <v>0</v>
      </c>
    </row>
    <row r="206" spans="2:26" s="126" customFormat="1" ht="15" hidden="1" customHeight="1" x14ac:dyDescent="0.2">
      <c r="B206" s="198"/>
      <c r="C206" s="198"/>
      <c r="D206" s="198"/>
      <c r="E206" s="201"/>
      <c r="F206" s="200"/>
      <c r="G206" s="217"/>
      <c r="H206" s="221"/>
      <c r="I206" s="201"/>
      <c r="J206" s="201"/>
      <c r="K206" s="201"/>
      <c r="L206" s="201"/>
      <c r="M206" s="201"/>
      <c r="N206" s="220"/>
      <c r="O206" s="203">
        <f t="shared" si="22"/>
        <v>0</v>
      </c>
      <c r="P206" s="505">
        <f t="shared" si="23"/>
        <v>0</v>
      </c>
      <c r="Q206" s="506"/>
      <c r="R206" s="203">
        <f t="shared" si="24"/>
        <v>0</v>
      </c>
      <c r="S206" s="505">
        <f t="shared" si="25"/>
        <v>0</v>
      </c>
      <c r="T206" s="506"/>
      <c r="U206" s="203">
        <f t="shared" si="26"/>
        <v>0</v>
      </c>
      <c r="V206" s="203">
        <f t="shared" si="27"/>
        <v>0</v>
      </c>
      <c r="W206" s="203">
        <f t="shared" si="28"/>
        <v>0</v>
      </c>
      <c r="X206" s="203">
        <f t="shared" si="29"/>
        <v>0</v>
      </c>
      <c r="Y206" s="203">
        <f t="shared" si="30"/>
        <v>0</v>
      </c>
      <c r="Z206" s="204">
        <f t="shared" si="31"/>
        <v>0</v>
      </c>
    </row>
    <row r="207" spans="2:26" s="126" customFormat="1" ht="15" hidden="1" customHeight="1" x14ac:dyDescent="0.2">
      <c r="B207" s="198"/>
      <c r="C207" s="198"/>
      <c r="D207" s="198"/>
      <c r="E207" s="201"/>
      <c r="F207" s="200"/>
      <c r="G207" s="217"/>
      <c r="H207" s="221"/>
      <c r="I207" s="201"/>
      <c r="J207" s="201"/>
      <c r="K207" s="201"/>
      <c r="L207" s="201"/>
      <c r="M207" s="201"/>
      <c r="N207" s="220"/>
      <c r="O207" s="203">
        <f t="shared" si="22"/>
        <v>0</v>
      </c>
      <c r="P207" s="505">
        <f t="shared" si="23"/>
        <v>0</v>
      </c>
      <c r="Q207" s="506"/>
      <c r="R207" s="203">
        <f t="shared" si="24"/>
        <v>0</v>
      </c>
      <c r="S207" s="505">
        <f t="shared" si="25"/>
        <v>0</v>
      </c>
      <c r="T207" s="506"/>
      <c r="U207" s="203">
        <f t="shared" si="26"/>
        <v>0</v>
      </c>
      <c r="V207" s="203">
        <f t="shared" si="27"/>
        <v>0</v>
      </c>
      <c r="W207" s="203">
        <f t="shared" si="28"/>
        <v>0</v>
      </c>
      <c r="X207" s="203">
        <f t="shared" si="29"/>
        <v>0</v>
      </c>
      <c r="Y207" s="203">
        <f t="shared" si="30"/>
        <v>0</v>
      </c>
      <c r="Z207" s="204">
        <f t="shared" si="31"/>
        <v>0</v>
      </c>
    </row>
    <row r="208" spans="2:26" s="126" customFormat="1" ht="15" hidden="1" customHeight="1" x14ac:dyDescent="0.2">
      <c r="B208" s="198"/>
      <c r="C208" s="198"/>
      <c r="D208" s="198"/>
      <c r="E208" s="201"/>
      <c r="F208" s="200"/>
      <c r="G208" s="217"/>
      <c r="H208" s="221"/>
      <c r="I208" s="201"/>
      <c r="J208" s="201"/>
      <c r="K208" s="201"/>
      <c r="L208" s="201"/>
      <c r="M208" s="201"/>
      <c r="N208" s="220"/>
      <c r="O208" s="203">
        <f t="shared" si="22"/>
        <v>0</v>
      </c>
      <c r="P208" s="505">
        <f t="shared" si="23"/>
        <v>0</v>
      </c>
      <c r="Q208" s="506"/>
      <c r="R208" s="203">
        <f t="shared" si="24"/>
        <v>0</v>
      </c>
      <c r="S208" s="505">
        <f t="shared" si="25"/>
        <v>0</v>
      </c>
      <c r="T208" s="506"/>
      <c r="U208" s="203">
        <f t="shared" si="26"/>
        <v>0</v>
      </c>
      <c r="V208" s="203">
        <f t="shared" si="27"/>
        <v>0</v>
      </c>
      <c r="W208" s="203">
        <f t="shared" si="28"/>
        <v>0</v>
      </c>
      <c r="X208" s="203">
        <f t="shared" si="29"/>
        <v>0</v>
      </c>
      <c r="Y208" s="203">
        <f t="shared" si="30"/>
        <v>0</v>
      </c>
      <c r="Z208" s="204">
        <f t="shared" si="31"/>
        <v>0</v>
      </c>
    </row>
    <row r="209" spans="2:26" s="126" customFormat="1" ht="15" hidden="1" customHeight="1" x14ac:dyDescent="0.2">
      <c r="B209" s="198"/>
      <c r="C209" s="198"/>
      <c r="D209" s="198"/>
      <c r="E209" s="201"/>
      <c r="F209" s="200"/>
      <c r="G209" s="217"/>
      <c r="H209" s="221"/>
      <c r="I209" s="201"/>
      <c r="J209" s="201"/>
      <c r="K209" s="201"/>
      <c r="L209" s="201"/>
      <c r="M209" s="201"/>
      <c r="N209" s="220"/>
      <c r="O209" s="203">
        <f t="shared" ref="O209:O236" si="32">IF(G209="MACIÇA",IF(I209&lt;=20,E209*I209*J209,0),0)</f>
        <v>0</v>
      </c>
      <c r="P209" s="505">
        <f t="shared" ref="P209:P236" si="33">IF(G209="NERV.",IF(I209&lt;=20,E209*((I209*J209)-($Q$11*I209)),0),0)</f>
        <v>0</v>
      </c>
      <c r="Q209" s="506"/>
      <c r="R209" s="203">
        <f t="shared" ref="R209:R236" si="34">IF(G209="MACIÇA",IF(I209&gt;20,E209*I209*J209,0),0)</f>
        <v>0</v>
      </c>
      <c r="S209" s="505">
        <f t="shared" ref="S209:S236" si="35">IF(G209="NERV.",IF(I209&gt;20,E209*((I209*J209)-($T$11*I209)),0),0)</f>
        <v>0</v>
      </c>
      <c r="T209" s="506"/>
      <c r="U209" s="203">
        <f t="shared" ref="U209:U236" si="36">IF(G209="PRÉ-MOLD.",I209,0)</f>
        <v>0</v>
      </c>
      <c r="V209" s="203">
        <f t="shared" ref="V209:V235" si="37">IF(G209="MACIÇA",IF(M209&lt;3,E209*I209,0),0)</f>
        <v>0</v>
      </c>
      <c r="W209" s="203">
        <f t="shared" ref="W209:W235" si="38">IF(G209="MACIÇA",IF(M209&gt;=3,E209*I209,0),0)</f>
        <v>0</v>
      </c>
      <c r="X209" s="203">
        <f t="shared" ref="X209:X236" si="39">IF(G209="NERV.",IF(M209&lt;3,E209*I209,0),0)</f>
        <v>0</v>
      </c>
      <c r="Y209" s="203">
        <f t="shared" ref="Y209:Y236" si="40">IF(G209="NERV.",IF(M209&gt;=3,E209*I209,0),0)</f>
        <v>0</v>
      </c>
      <c r="Z209" s="204">
        <f t="shared" ref="Z209:Z236" si="41">E209*(K209*L209)</f>
        <v>0</v>
      </c>
    </row>
    <row r="210" spans="2:26" s="126" customFormat="1" ht="15" hidden="1" customHeight="1" x14ac:dyDescent="0.2">
      <c r="B210" s="198"/>
      <c r="C210" s="198"/>
      <c r="D210" s="198"/>
      <c r="E210" s="201"/>
      <c r="F210" s="200"/>
      <c r="G210" s="217"/>
      <c r="H210" s="221"/>
      <c r="I210" s="201"/>
      <c r="J210" s="201"/>
      <c r="K210" s="201"/>
      <c r="L210" s="201"/>
      <c r="M210" s="201"/>
      <c r="N210" s="220"/>
      <c r="O210" s="203">
        <f t="shared" si="32"/>
        <v>0</v>
      </c>
      <c r="P210" s="505">
        <f t="shared" si="33"/>
        <v>0</v>
      </c>
      <c r="Q210" s="506"/>
      <c r="R210" s="203">
        <f t="shared" si="34"/>
        <v>0</v>
      </c>
      <c r="S210" s="505">
        <f t="shared" si="35"/>
        <v>0</v>
      </c>
      <c r="T210" s="506"/>
      <c r="U210" s="203">
        <f t="shared" si="36"/>
        <v>0</v>
      </c>
      <c r="V210" s="203">
        <f t="shared" si="37"/>
        <v>0</v>
      </c>
      <c r="W210" s="203">
        <f t="shared" si="38"/>
        <v>0</v>
      </c>
      <c r="X210" s="203">
        <f t="shared" si="39"/>
        <v>0</v>
      </c>
      <c r="Y210" s="203">
        <f t="shared" si="40"/>
        <v>0</v>
      </c>
      <c r="Z210" s="204">
        <f t="shared" si="41"/>
        <v>0</v>
      </c>
    </row>
    <row r="211" spans="2:26" s="126" customFormat="1" ht="15" hidden="1" customHeight="1" x14ac:dyDescent="0.2">
      <c r="B211" s="198"/>
      <c r="C211" s="198"/>
      <c r="D211" s="198"/>
      <c r="E211" s="201"/>
      <c r="F211" s="200"/>
      <c r="G211" s="217"/>
      <c r="H211" s="221"/>
      <c r="I211" s="201"/>
      <c r="J211" s="201"/>
      <c r="K211" s="201"/>
      <c r="L211" s="201"/>
      <c r="M211" s="201"/>
      <c r="N211" s="220"/>
      <c r="O211" s="203">
        <f t="shared" si="32"/>
        <v>0</v>
      </c>
      <c r="P211" s="505">
        <f t="shared" si="33"/>
        <v>0</v>
      </c>
      <c r="Q211" s="506"/>
      <c r="R211" s="203">
        <f t="shared" si="34"/>
        <v>0</v>
      </c>
      <c r="S211" s="505">
        <f t="shared" si="35"/>
        <v>0</v>
      </c>
      <c r="T211" s="506"/>
      <c r="U211" s="203">
        <f t="shared" si="36"/>
        <v>0</v>
      </c>
      <c r="V211" s="203">
        <f t="shared" si="37"/>
        <v>0</v>
      </c>
      <c r="W211" s="203">
        <f t="shared" si="38"/>
        <v>0</v>
      </c>
      <c r="X211" s="203">
        <f t="shared" si="39"/>
        <v>0</v>
      </c>
      <c r="Y211" s="203">
        <f t="shared" si="40"/>
        <v>0</v>
      </c>
      <c r="Z211" s="204">
        <f t="shared" si="41"/>
        <v>0</v>
      </c>
    </row>
    <row r="212" spans="2:26" s="126" customFormat="1" ht="15" hidden="1" customHeight="1" x14ac:dyDescent="0.2">
      <c r="B212" s="198"/>
      <c r="C212" s="198"/>
      <c r="D212" s="198"/>
      <c r="E212" s="201"/>
      <c r="F212" s="200"/>
      <c r="G212" s="217"/>
      <c r="H212" s="221"/>
      <c r="I212" s="201"/>
      <c r="J212" s="201"/>
      <c r="K212" s="201"/>
      <c r="L212" s="201"/>
      <c r="M212" s="201"/>
      <c r="N212" s="220"/>
      <c r="O212" s="203">
        <f t="shared" si="32"/>
        <v>0</v>
      </c>
      <c r="P212" s="505">
        <f t="shared" si="33"/>
        <v>0</v>
      </c>
      <c r="Q212" s="506"/>
      <c r="R212" s="203">
        <f t="shared" si="34"/>
        <v>0</v>
      </c>
      <c r="S212" s="505">
        <f t="shared" si="35"/>
        <v>0</v>
      </c>
      <c r="T212" s="506"/>
      <c r="U212" s="203">
        <f t="shared" si="36"/>
        <v>0</v>
      </c>
      <c r="V212" s="203">
        <f t="shared" si="37"/>
        <v>0</v>
      </c>
      <c r="W212" s="203">
        <f t="shared" si="38"/>
        <v>0</v>
      </c>
      <c r="X212" s="203">
        <f t="shared" si="39"/>
        <v>0</v>
      </c>
      <c r="Y212" s="203">
        <f t="shared" si="40"/>
        <v>0</v>
      </c>
      <c r="Z212" s="204">
        <f t="shared" si="41"/>
        <v>0</v>
      </c>
    </row>
    <row r="213" spans="2:26" s="126" customFormat="1" ht="15" hidden="1" customHeight="1" x14ac:dyDescent="0.2">
      <c r="B213" s="198"/>
      <c r="C213" s="198"/>
      <c r="D213" s="198"/>
      <c r="E213" s="201"/>
      <c r="F213" s="200"/>
      <c r="G213" s="217"/>
      <c r="H213" s="221"/>
      <c r="I213" s="201"/>
      <c r="J213" s="201"/>
      <c r="K213" s="201"/>
      <c r="L213" s="201"/>
      <c r="M213" s="201"/>
      <c r="N213" s="220"/>
      <c r="O213" s="203">
        <f t="shared" si="32"/>
        <v>0</v>
      </c>
      <c r="P213" s="505">
        <f t="shared" si="33"/>
        <v>0</v>
      </c>
      <c r="Q213" s="506"/>
      <c r="R213" s="203">
        <f t="shared" si="34"/>
        <v>0</v>
      </c>
      <c r="S213" s="505">
        <f t="shared" si="35"/>
        <v>0</v>
      </c>
      <c r="T213" s="506"/>
      <c r="U213" s="203">
        <f t="shared" si="36"/>
        <v>0</v>
      </c>
      <c r="V213" s="203">
        <f t="shared" si="37"/>
        <v>0</v>
      </c>
      <c r="W213" s="203">
        <f t="shared" si="38"/>
        <v>0</v>
      </c>
      <c r="X213" s="203">
        <f t="shared" si="39"/>
        <v>0</v>
      </c>
      <c r="Y213" s="203">
        <f t="shared" si="40"/>
        <v>0</v>
      </c>
      <c r="Z213" s="204">
        <f t="shared" si="41"/>
        <v>0</v>
      </c>
    </row>
    <row r="214" spans="2:26" s="126" customFormat="1" ht="15" hidden="1" customHeight="1" x14ac:dyDescent="0.2">
      <c r="B214" s="198"/>
      <c r="C214" s="198"/>
      <c r="D214" s="198"/>
      <c r="E214" s="201"/>
      <c r="F214" s="200"/>
      <c r="G214" s="217"/>
      <c r="H214" s="221"/>
      <c r="I214" s="201"/>
      <c r="J214" s="201"/>
      <c r="K214" s="201"/>
      <c r="L214" s="201"/>
      <c r="M214" s="201"/>
      <c r="N214" s="220"/>
      <c r="O214" s="203">
        <f t="shared" si="32"/>
        <v>0</v>
      </c>
      <c r="P214" s="505">
        <f t="shared" si="33"/>
        <v>0</v>
      </c>
      <c r="Q214" s="506"/>
      <c r="R214" s="203">
        <f t="shared" si="34"/>
        <v>0</v>
      </c>
      <c r="S214" s="505">
        <f t="shared" si="35"/>
        <v>0</v>
      </c>
      <c r="T214" s="506"/>
      <c r="U214" s="203">
        <f t="shared" si="36"/>
        <v>0</v>
      </c>
      <c r="V214" s="203">
        <f t="shared" si="37"/>
        <v>0</v>
      </c>
      <c r="W214" s="203">
        <f t="shared" si="38"/>
        <v>0</v>
      </c>
      <c r="X214" s="203">
        <f t="shared" si="39"/>
        <v>0</v>
      </c>
      <c r="Y214" s="203">
        <f t="shared" si="40"/>
        <v>0</v>
      </c>
      <c r="Z214" s="204">
        <f t="shared" si="41"/>
        <v>0</v>
      </c>
    </row>
    <row r="215" spans="2:26" s="126" customFormat="1" ht="15" hidden="1" customHeight="1" x14ac:dyDescent="0.2">
      <c r="B215" s="198"/>
      <c r="C215" s="198"/>
      <c r="D215" s="198"/>
      <c r="E215" s="201"/>
      <c r="F215" s="200"/>
      <c r="G215" s="217"/>
      <c r="H215" s="221"/>
      <c r="I215" s="201"/>
      <c r="J215" s="201"/>
      <c r="K215" s="201"/>
      <c r="L215" s="201"/>
      <c r="M215" s="201"/>
      <c r="N215" s="220"/>
      <c r="O215" s="203">
        <f t="shared" si="32"/>
        <v>0</v>
      </c>
      <c r="P215" s="505">
        <f t="shared" si="33"/>
        <v>0</v>
      </c>
      <c r="Q215" s="506"/>
      <c r="R215" s="203">
        <f t="shared" si="34"/>
        <v>0</v>
      </c>
      <c r="S215" s="505">
        <f t="shared" si="35"/>
        <v>0</v>
      </c>
      <c r="T215" s="506"/>
      <c r="U215" s="203">
        <f t="shared" si="36"/>
        <v>0</v>
      </c>
      <c r="V215" s="203">
        <f t="shared" si="37"/>
        <v>0</v>
      </c>
      <c r="W215" s="203">
        <f t="shared" si="38"/>
        <v>0</v>
      </c>
      <c r="X215" s="203">
        <f t="shared" si="39"/>
        <v>0</v>
      </c>
      <c r="Y215" s="203">
        <f t="shared" si="40"/>
        <v>0</v>
      </c>
      <c r="Z215" s="204">
        <f t="shared" si="41"/>
        <v>0</v>
      </c>
    </row>
    <row r="216" spans="2:26" s="126" customFormat="1" ht="15" hidden="1" customHeight="1" x14ac:dyDescent="0.2">
      <c r="B216" s="198"/>
      <c r="C216" s="198"/>
      <c r="D216" s="198"/>
      <c r="E216" s="201"/>
      <c r="F216" s="200"/>
      <c r="G216" s="217"/>
      <c r="H216" s="221"/>
      <c r="I216" s="201"/>
      <c r="J216" s="201"/>
      <c r="K216" s="201"/>
      <c r="L216" s="201"/>
      <c r="M216" s="201"/>
      <c r="N216" s="220"/>
      <c r="O216" s="203">
        <f t="shared" si="32"/>
        <v>0</v>
      </c>
      <c r="P216" s="505">
        <f t="shared" si="33"/>
        <v>0</v>
      </c>
      <c r="Q216" s="506"/>
      <c r="R216" s="203">
        <f t="shared" si="34"/>
        <v>0</v>
      </c>
      <c r="S216" s="505">
        <f t="shared" si="35"/>
        <v>0</v>
      </c>
      <c r="T216" s="506"/>
      <c r="U216" s="203">
        <f t="shared" si="36"/>
        <v>0</v>
      </c>
      <c r="V216" s="203">
        <f t="shared" si="37"/>
        <v>0</v>
      </c>
      <c r="W216" s="203">
        <f t="shared" si="38"/>
        <v>0</v>
      </c>
      <c r="X216" s="203">
        <f t="shared" si="39"/>
        <v>0</v>
      </c>
      <c r="Y216" s="203">
        <f t="shared" si="40"/>
        <v>0</v>
      </c>
      <c r="Z216" s="204">
        <f t="shared" si="41"/>
        <v>0</v>
      </c>
    </row>
    <row r="217" spans="2:26" s="126" customFormat="1" ht="15" hidden="1" customHeight="1" x14ac:dyDescent="0.2">
      <c r="B217" s="198"/>
      <c r="C217" s="198"/>
      <c r="D217" s="198"/>
      <c r="E217" s="201"/>
      <c r="F217" s="200"/>
      <c r="G217" s="217"/>
      <c r="H217" s="221"/>
      <c r="I217" s="201"/>
      <c r="J217" s="201"/>
      <c r="K217" s="201"/>
      <c r="L217" s="201"/>
      <c r="M217" s="201"/>
      <c r="N217" s="220"/>
      <c r="O217" s="203">
        <f t="shared" si="32"/>
        <v>0</v>
      </c>
      <c r="P217" s="505">
        <f t="shared" si="33"/>
        <v>0</v>
      </c>
      <c r="Q217" s="506"/>
      <c r="R217" s="203">
        <f t="shared" si="34"/>
        <v>0</v>
      </c>
      <c r="S217" s="505">
        <f t="shared" si="35"/>
        <v>0</v>
      </c>
      <c r="T217" s="506"/>
      <c r="U217" s="203">
        <f t="shared" si="36"/>
        <v>0</v>
      </c>
      <c r="V217" s="203">
        <f t="shared" si="37"/>
        <v>0</v>
      </c>
      <c r="W217" s="203">
        <f t="shared" si="38"/>
        <v>0</v>
      </c>
      <c r="X217" s="203">
        <f t="shared" si="39"/>
        <v>0</v>
      </c>
      <c r="Y217" s="203">
        <f t="shared" si="40"/>
        <v>0</v>
      </c>
      <c r="Z217" s="204">
        <f t="shared" si="41"/>
        <v>0</v>
      </c>
    </row>
    <row r="218" spans="2:26" s="126" customFormat="1" ht="15" hidden="1" customHeight="1" x14ac:dyDescent="0.2">
      <c r="B218" s="198"/>
      <c r="C218" s="198"/>
      <c r="D218" s="198"/>
      <c r="E218" s="201"/>
      <c r="F218" s="200"/>
      <c r="G218" s="217"/>
      <c r="H218" s="221"/>
      <c r="I218" s="201"/>
      <c r="J218" s="201"/>
      <c r="K218" s="201"/>
      <c r="L218" s="201"/>
      <c r="M218" s="201"/>
      <c r="N218" s="220"/>
      <c r="O218" s="203">
        <f t="shared" si="32"/>
        <v>0</v>
      </c>
      <c r="P218" s="505">
        <f t="shared" si="33"/>
        <v>0</v>
      </c>
      <c r="Q218" s="506"/>
      <c r="R218" s="203">
        <f t="shared" si="34"/>
        <v>0</v>
      </c>
      <c r="S218" s="505">
        <f t="shared" si="35"/>
        <v>0</v>
      </c>
      <c r="T218" s="506"/>
      <c r="U218" s="203">
        <f t="shared" si="36"/>
        <v>0</v>
      </c>
      <c r="V218" s="203">
        <f t="shared" si="37"/>
        <v>0</v>
      </c>
      <c r="W218" s="203">
        <f t="shared" si="38"/>
        <v>0</v>
      </c>
      <c r="X218" s="203">
        <f t="shared" si="39"/>
        <v>0</v>
      </c>
      <c r="Y218" s="203">
        <f t="shared" si="40"/>
        <v>0</v>
      </c>
      <c r="Z218" s="204">
        <f t="shared" si="41"/>
        <v>0</v>
      </c>
    </row>
    <row r="219" spans="2:26" s="126" customFormat="1" ht="15" hidden="1" customHeight="1" x14ac:dyDescent="0.2">
      <c r="B219" s="198"/>
      <c r="C219" s="198"/>
      <c r="D219" s="198"/>
      <c r="E219" s="201"/>
      <c r="F219" s="200"/>
      <c r="G219" s="217"/>
      <c r="H219" s="221"/>
      <c r="I219" s="201"/>
      <c r="J219" s="201"/>
      <c r="K219" s="201"/>
      <c r="L219" s="201"/>
      <c r="M219" s="201"/>
      <c r="N219" s="220"/>
      <c r="O219" s="203">
        <f t="shared" si="32"/>
        <v>0</v>
      </c>
      <c r="P219" s="505">
        <f t="shared" si="33"/>
        <v>0</v>
      </c>
      <c r="Q219" s="506"/>
      <c r="R219" s="203">
        <f t="shared" si="34"/>
        <v>0</v>
      </c>
      <c r="S219" s="505">
        <f t="shared" si="35"/>
        <v>0</v>
      </c>
      <c r="T219" s="506"/>
      <c r="U219" s="203">
        <f t="shared" si="36"/>
        <v>0</v>
      </c>
      <c r="V219" s="203">
        <f t="shared" si="37"/>
        <v>0</v>
      </c>
      <c r="W219" s="203">
        <f t="shared" si="38"/>
        <v>0</v>
      </c>
      <c r="X219" s="203">
        <f t="shared" si="39"/>
        <v>0</v>
      </c>
      <c r="Y219" s="203">
        <f t="shared" si="40"/>
        <v>0</v>
      </c>
      <c r="Z219" s="204">
        <f t="shared" si="41"/>
        <v>0</v>
      </c>
    </row>
    <row r="220" spans="2:26" s="126" customFormat="1" ht="15" hidden="1" customHeight="1" x14ac:dyDescent="0.2">
      <c r="B220" s="198"/>
      <c r="C220" s="198"/>
      <c r="D220" s="198"/>
      <c r="E220" s="201"/>
      <c r="F220" s="200"/>
      <c r="G220" s="217"/>
      <c r="H220" s="221"/>
      <c r="I220" s="201"/>
      <c r="J220" s="201"/>
      <c r="K220" s="201"/>
      <c r="L220" s="201"/>
      <c r="M220" s="201"/>
      <c r="N220" s="220"/>
      <c r="O220" s="203">
        <f t="shared" si="32"/>
        <v>0</v>
      </c>
      <c r="P220" s="505">
        <f t="shared" si="33"/>
        <v>0</v>
      </c>
      <c r="Q220" s="506"/>
      <c r="R220" s="203">
        <f t="shared" si="34"/>
        <v>0</v>
      </c>
      <c r="S220" s="505">
        <f t="shared" si="35"/>
        <v>0</v>
      </c>
      <c r="T220" s="506"/>
      <c r="U220" s="203">
        <f t="shared" si="36"/>
        <v>0</v>
      </c>
      <c r="V220" s="203">
        <f t="shared" si="37"/>
        <v>0</v>
      </c>
      <c r="W220" s="203">
        <f t="shared" si="38"/>
        <v>0</v>
      </c>
      <c r="X220" s="203">
        <f t="shared" si="39"/>
        <v>0</v>
      </c>
      <c r="Y220" s="203">
        <f t="shared" si="40"/>
        <v>0</v>
      </c>
      <c r="Z220" s="204">
        <f t="shared" si="41"/>
        <v>0</v>
      </c>
    </row>
    <row r="221" spans="2:26" s="126" customFormat="1" ht="15" hidden="1" customHeight="1" x14ac:dyDescent="0.2">
      <c r="B221" s="198"/>
      <c r="C221" s="198"/>
      <c r="D221" s="198"/>
      <c r="E221" s="201"/>
      <c r="F221" s="200"/>
      <c r="G221" s="217"/>
      <c r="H221" s="221"/>
      <c r="I221" s="201"/>
      <c r="J221" s="201"/>
      <c r="K221" s="201"/>
      <c r="L221" s="201"/>
      <c r="M221" s="201"/>
      <c r="N221" s="220"/>
      <c r="O221" s="203">
        <f t="shared" si="32"/>
        <v>0</v>
      </c>
      <c r="P221" s="505">
        <f t="shared" si="33"/>
        <v>0</v>
      </c>
      <c r="Q221" s="506"/>
      <c r="R221" s="203">
        <f t="shared" si="34"/>
        <v>0</v>
      </c>
      <c r="S221" s="505">
        <f t="shared" si="35"/>
        <v>0</v>
      </c>
      <c r="T221" s="506"/>
      <c r="U221" s="203">
        <f t="shared" si="36"/>
        <v>0</v>
      </c>
      <c r="V221" s="203">
        <f t="shared" si="37"/>
        <v>0</v>
      </c>
      <c r="W221" s="203">
        <f t="shared" si="38"/>
        <v>0</v>
      </c>
      <c r="X221" s="203">
        <f t="shared" si="39"/>
        <v>0</v>
      </c>
      <c r="Y221" s="203">
        <f t="shared" si="40"/>
        <v>0</v>
      </c>
      <c r="Z221" s="204">
        <f t="shared" si="41"/>
        <v>0</v>
      </c>
    </row>
    <row r="222" spans="2:26" s="126" customFormat="1" ht="15" hidden="1" customHeight="1" x14ac:dyDescent="0.2">
      <c r="B222" s="198"/>
      <c r="C222" s="198"/>
      <c r="D222" s="198"/>
      <c r="E222" s="201"/>
      <c r="F222" s="200"/>
      <c r="G222" s="217"/>
      <c r="H222" s="221"/>
      <c r="I222" s="201"/>
      <c r="J222" s="201"/>
      <c r="K222" s="201"/>
      <c r="L222" s="201"/>
      <c r="M222" s="201"/>
      <c r="N222" s="220"/>
      <c r="O222" s="203">
        <f t="shared" si="32"/>
        <v>0</v>
      </c>
      <c r="P222" s="505">
        <f t="shared" si="33"/>
        <v>0</v>
      </c>
      <c r="Q222" s="506"/>
      <c r="R222" s="203">
        <f t="shared" si="34"/>
        <v>0</v>
      </c>
      <c r="S222" s="505">
        <f t="shared" si="35"/>
        <v>0</v>
      </c>
      <c r="T222" s="506"/>
      <c r="U222" s="203">
        <f t="shared" si="36"/>
        <v>0</v>
      </c>
      <c r="V222" s="203">
        <f t="shared" si="37"/>
        <v>0</v>
      </c>
      <c r="W222" s="203">
        <f t="shared" si="38"/>
        <v>0</v>
      </c>
      <c r="X222" s="203">
        <f t="shared" si="39"/>
        <v>0</v>
      </c>
      <c r="Y222" s="203">
        <f t="shared" si="40"/>
        <v>0</v>
      </c>
      <c r="Z222" s="204">
        <f t="shared" si="41"/>
        <v>0</v>
      </c>
    </row>
    <row r="223" spans="2:26" s="126" customFormat="1" ht="15" hidden="1" customHeight="1" x14ac:dyDescent="0.2">
      <c r="B223" s="198"/>
      <c r="C223" s="198"/>
      <c r="D223" s="198"/>
      <c r="E223" s="201"/>
      <c r="F223" s="200"/>
      <c r="G223" s="217"/>
      <c r="H223" s="221"/>
      <c r="I223" s="201"/>
      <c r="J223" s="201"/>
      <c r="K223" s="201"/>
      <c r="L223" s="201"/>
      <c r="M223" s="201"/>
      <c r="N223" s="220"/>
      <c r="O223" s="203">
        <f t="shared" si="32"/>
        <v>0</v>
      </c>
      <c r="P223" s="505">
        <f t="shared" si="33"/>
        <v>0</v>
      </c>
      <c r="Q223" s="506"/>
      <c r="R223" s="203">
        <f t="shared" si="34"/>
        <v>0</v>
      </c>
      <c r="S223" s="505">
        <f t="shared" si="35"/>
        <v>0</v>
      </c>
      <c r="T223" s="506"/>
      <c r="U223" s="203">
        <f t="shared" si="36"/>
        <v>0</v>
      </c>
      <c r="V223" s="203">
        <f t="shared" si="37"/>
        <v>0</v>
      </c>
      <c r="W223" s="203">
        <f t="shared" si="38"/>
        <v>0</v>
      </c>
      <c r="X223" s="203">
        <f t="shared" si="39"/>
        <v>0</v>
      </c>
      <c r="Y223" s="203">
        <f t="shared" si="40"/>
        <v>0</v>
      </c>
      <c r="Z223" s="204">
        <f t="shared" si="41"/>
        <v>0</v>
      </c>
    </row>
    <row r="224" spans="2:26" s="126" customFormat="1" ht="15" hidden="1" customHeight="1" x14ac:dyDescent="0.2">
      <c r="B224" s="198"/>
      <c r="C224" s="198"/>
      <c r="D224" s="198"/>
      <c r="E224" s="201"/>
      <c r="F224" s="200"/>
      <c r="G224" s="217"/>
      <c r="H224" s="221"/>
      <c r="I224" s="201"/>
      <c r="J224" s="201"/>
      <c r="K224" s="201"/>
      <c r="L224" s="201"/>
      <c r="M224" s="201"/>
      <c r="N224" s="220"/>
      <c r="O224" s="203">
        <f t="shared" si="32"/>
        <v>0</v>
      </c>
      <c r="P224" s="505">
        <f t="shared" si="33"/>
        <v>0</v>
      </c>
      <c r="Q224" s="506"/>
      <c r="R224" s="203">
        <f t="shared" si="34"/>
        <v>0</v>
      </c>
      <c r="S224" s="505">
        <f t="shared" si="35"/>
        <v>0</v>
      </c>
      <c r="T224" s="506"/>
      <c r="U224" s="203">
        <f t="shared" si="36"/>
        <v>0</v>
      </c>
      <c r="V224" s="203">
        <f t="shared" si="37"/>
        <v>0</v>
      </c>
      <c r="W224" s="203">
        <f t="shared" si="38"/>
        <v>0</v>
      </c>
      <c r="X224" s="203">
        <f t="shared" si="39"/>
        <v>0</v>
      </c>
      <c r="Y224" s="203">
        <f t="shared" si="40"/>
        <v>0</v>
      </c>
      <c r="Z224" s="204">
        <f t="shared" si="41"/>
        <v>0</v>
      </c>
    </row>
    <row r="225" spans="1:26" s="126" customFormat="1" ht="15" hidden="1" customHeight="1" x14ac:dyDescent="0.2">
      <c r="B225" s="198"/>
      <c r="C225" s="198"/>
      <c r="D225" s="198"/>
      <c r="E225" s="201"/>
      <c r="F225" s="200"/>
      <c r="G225" s="217"/>
      <c r="H225" s="221"/>
      <c r="I225" s="201"/>
      <c r="J225" s="201"/>
      <c r="K225" s="201"/>
      <c r="L225" s="201"/>
      <c r="M225" s="201"/>
      <c r="N225" s="220"/>
      <c r="O225" s="203">
        <f t="shared" si="32"/>
        <v>0</v>
      </c>
      <c r="P225" s="505">
        <f t="shared" si="33"/>
        <v>0</v>
      </c>
      <c r="Q225" s="506"/>
      <c r="R225" s="203">
        <f t="shared" si="34"/>
        <v>0</v>
      </c>
      <c r="S225" s="505">
        <f t="shared" si="35"/>
        <v>0</v>
      </c>
      <c r="T225" s="506"/>
      <c r="U225" s="203">
        <f t="shared" si="36"/>
        <v>0</v>
      </c>
      <c r="V225" s="203">
        <f t="shared" si="37"/>
        <v>0</v>
      </c>
      <c r="W225" s="203">
        <f t="shared" si="38"/>
        <v>0</v>
      </c>
      <c r="X225" s="203">
        <f t="shared" si="39"/>
        <v>0</v>
      </c>
      <c r="Y225" s="203">
        <f t="shared" si="40"/>
        <v>0</v>
      </c>
      <c r="Z225" s="204">
        <f t="shared" si="41"/>
        <v>0</v>
      </c>
    </row>
    <row r="226" spans="1:26" s="126" customFormat="1" ht="15" hidden="1" customHeight="1" x14ac:dyDescent="0.2">
      <c r="B226" s="198"/>
      <c r="C226" s="198"/>
      <c r="D226" s="198"/>
      <c r="E226" s="201"/>
      <c r="F226" s="200"/>
      <c r="G226" s="217"/>
      <c r="H226" s="221"/>
      <c r="I226" s="201"/>
      <c r="J226" s="201"/>
      <c r="K226" s="201"/>
      <c r="L226" s="201"/>
      <c r="M226" s="201"/>
      <c r="N226" s="220"/>
      <c r="O226" s="203">
        <f t="shared" si="32"/>
        <v>0</v>
      </c>
      <c r="P226" s="505">
        <f t="shared" si="33"/>
        <v>0</v>
      </c>
      <c r="Q226" s="506"/>
      <c r="R226" s="203">
        <f t="shared" si="34"/>
        <v>0</v>
      </c>
      <c r="S226" s="505">
        <f t="shared" si="35"/>
        <v>0</v>
      </c>
      <c r="T226" s="506"/>
      <c r="U226" s="203">
        <f t="shared" si="36"/>
        <v>0</v>
      </c>
      <c r="V226" s="203">
        <f t="shared" si="37"/>
        <v>0</v>
      </c>
      <c r="W226" s="203">
        <f t="shared" si="38"/>
        <v>0</v>
      </c>
      <c r="X226" s="203">
        <f t="shared" si="39"/>
        <v>0</v>
      </c>
      <c r="Y226" s="203">
        <f t="shared" si="40"/>
        <v>0</v>
      </c>
      <c r="Z226" s="204">
        <f t="shared" si="41"/>
        <v>0</v>
      </c>
    </row>
    <row r="227" spans="1:26" s="126" customFormat="1" ht="15" hidden="1" customHeight="1" x14ac:dyDescent="0.2">
      <c r="B227" s="198"/>
      <c r="C227" s="198"/>
      <c r="D227" s="198"/>
      <c r="E227" s="201"/>
      <c r="F227" s="200"/>
      <c r="G227" s="217"/>
      <c r="H227" s="221"/>
      <c r="I227" s="201"/>
      <c r="J227" s="201"/>
      <c r="K227" s="201"/>
      <c r="L227" s="201"/>
      <c r="M227" s="201"/>
      <c r="N227" s="220"/>
      <c r="O227" s="203">
        <f t="shared" si="32"/>
        <v>0</v>
      </c>
      <c r="P227" s="505">
        <f t="shared" si="33"/>
        <v>0</v>
      </c>
      <c r="Q227" s="506"/>
      <c r="R227" s="203">
        <f t="shared" si="34"/>
        <v>0</v>
      </c>
      <c r="S227" s="505">
        <f t="shared" si="35"/>
        <v>0</v>
      </c>
      <c r="T227" s="506"/>
      <c r="U227" s="203">
        <f t="shared" si="36"/>
        <v>0</v>
      </c>
      <c r="V227" s="203">
        <f t="shared" si="37"/>
        <v>0</v>
      </c>
      <c r="W227" s="203">
        <f t="shared" si="38"/>
        <v>0</v>
      </c>
      <c r="X227" s="203">
        <f t="shared" si="39"/>
        <v>0</v>
      </c>
      <c r="Y227" s="203">
        <f t="shared" si="40"/>
        <v>0</v>
      </c>
      <c r="Z227" s="204">
        <f t="shared" si="41"/>
        <v>0</v>
      </c>
    </row>
    <row r="228" spans="1:26" s="126" customFormat="1" ht="15" hidden="1" customHeight="1" x14ac:dyDescent="0.2">
      <c r="B228" s="198"/>
      <c r="C228" s="198"/>
      <c r="D228" s="198"/>
      <c r="E228" s="201"/>
      <c r="F228" s="200"/>
      <c r="G228" s="217"/>
      <c r="H228" s="221"/>
      <c r="I228" s="201"/>
      <c r="J228" s="201"/>
      <c r="K228" s="201"/>
      <c r="L228" s="201"/>
      <c r="M228" s="201"/>
      <c r="N228" s="220"/>
      <c r="O228" s="203">
        <f t="shared" si="32"/>
        <v>0</v>
      </c>
      <c r="P228" s="505">
        <f t="shared" si="33"/>
        <v>0</v>
      </c>
      <c r="Q228" s="506"/>
      <c r="R228" s="203">
        <f t="shared" si="34"/>
        <v>0</v>
      </c>
      <c r="S228" s="505">
        <f t="shared" si="35"/>
        <v>0</v>
      </c>
      <c r="T228" s="506"/>
      <c r="U228" s="203">
        <f t="shared" si="36"/>
        <v>0</v>
      </c>
      <c r="V228" s="203">
        <f t="shared" si="37"/>
        <v>0</v>
      </c>
      <c r="W228" s="203">
        <f t="shared" si="38"/>
        <v>0</v>
      </c>
      <c r="X228" s="203">
        <f t="shared" si="39"/>
        <v>0</v>
      </c>
      <c r="Y228" s="203">
        <f t="shared" si="40"/>
        <v>0</v>
      </c>
      <c r="Z228" s="204">
        <f t="shared" si="41"/>
        <v>0</v>
      </c>
    </row>
    <row r="229" spans="1:26" s="126" customFormat="1" ht="15" hidden="1" customHeight="1" x14ac:dyDescent="0.2">
      <c r="A229" s="126" t="s">
        <v>116</v>
      </c>
      <c r="B229" s="198"/>
      <c r="C229" s="198"/>
      <c r="D229" s="198"/>
      <c r="E229" s="201"/>
      <c r="F229" s="200"/>
      <c r="G229" s="217"/>
      <c r="H229" s="221"/>
      <c r="I229" s="201"/>
      <c r="J229" s="201"/>
      <c r="K229" s="201"/>
      <c r="L229" s="201"/>
      <c r="M229" s="201"/>
      <c r="N229" s="220"/>
      <c r="O229" s="203">
        <f t="shared" si="32"/>
        <v>0</v>
      </c>
      <c r="P229" s="505">
        <f t="shared" si="33"/>
        <v>0</v>
      </c>
      <c r="Q229" s="506"/>
      <c r="R229" s="203">
        <f t="shared" si="34"/>
        <v>0</v>
      </c>
      <c r="S229" s="505">
        <f t="shared" si="35"/>
        <v>0</v>
      </c>
      <c r="T229" s="506"/>
      <c r="U229" s="203">
        <f t="shared" si="36"/>
        <v>0</v>
      </c>
      <c r="V229" s="203">
        <f t="shared" si="37"/>
        <v>0</v>
      </c>
      <c r="W229" s="203">
        <f t="shared" si="38"/>
        <v>0</v>
      </c>
      <c r="X229" s="203">
        <f t="shared" si="39"/>
        <v>0</v>
      </c>
      <c r="Y229" s="203">
        <f t="shared" si="40"/>
        <v>0</v>
      </c>
      <c r="Z229" s="204">
        <f t="shared" si="41"/>
        <v>0</v>
      </c>
    </row>
    <row r="230" spans="1:26" s="126" customFormat="1" ht="15" hidden="1" customHeight="1" x14ac:dyDescent="0.2">
      <c r="B230" s="198"/>
      <c r="C230" s="198"/>
      <c r="D230" s="198"/>
      <c r="E230" s="201"/>
      <c r="F230" s="200"/>
      <c r="G230" s="217"/>
      <c r="H230" s="221"/>
      <c r="I230" s="201"/>
      <c r="J230" s="201"/>
      <c r="K230" s="201"/>
      <c r="L230" s="201"/>
      <c r="M230" s="201"/>
      <c r="N230" s="220"/>
      <c r="O230" s="203">
        <f t="shared" si="32"/>
        <v>0</v>
      </c>
      <c r="P230" s="505">
        <f t="shared" si="33"/>
        <v>0</v>
      </c>
      <c r="Q230" s="506"/>
      <c r="R230" s="203">
        <f t="shared" si="34"/>
        <v>0</v>
      </c>
      <c r="S230" s="505">
        <f t="shared" si="35"/>
        <v>0</v>
      </c>
      <c r="T230" s="506"/>
      <c r="U230" s="203">
        <f t="shared" si="36"/>
        <v>0</v>
      </c>
      <c r="V230" s="203">
        <f t="shared" si="37"/>
        <v>0</v>
      </c>
      <c r="W230" s="203">
        <f t="shared" si="38"/>
        <v>0</v>
      </c>
      <c r="X230" s="203">
        <f t="shared" si="39"/>
        <v>0</v>
      </c>
      <c r="Y230" s="203">
        <f t="shared" si="40"/>
        <v>0</v>
      </c>
      <c r="Z230" s="204">
        <f t="shared" si="41"/>
        <v>0</v>
      </c>
    </row>
    <row r="231" spans="1:26" s="126" customFormat="1" ht="15" hidden="1" customHeight="1" x14ac:dyDescent="0.2">
      <c r="B231" s="198"/>
      <c r="C231" s="198"/>
      <c r="D231" s="198"/>
      <c r="E231" s="201"/>
      <c r="F231" s="200"/>
      <c r="G231" s="217"/>
      <c r="H231" s="221"/>
      <c r="I231" s="201"/>
      <c r="J231" s="201"/>
      <c r="K231" s="201"/>
      <c r="L231" s="201"/>
      <c r="M231" s="201"/>
      <c r="N231" s="220"/>
      <c r="O231" s="203">
        <f t="shared" si="32"/>
        <v>0</v>
      </c>
      <c r="P231" s="505">
        <f t="shared" si="33"/>
        <v>0</v>
      </c>
      <c r="Q231" s="506"/>
      <c r="R231" s="203">
        <f t="shared" si="34"/>
        <v>0</v>
      </c>
      <c r="S231" s="505">
        <f t="shared" si="35"/>
        <v>0</v>
      </c>
      <c r="T231" s="506"/>
      <c r="U231" s="203">
        <f t="shared" si="36"/>
        <v>0</v>
      </c>
      <c r="V231" s="203">
        <f t="shared" si="37"/>
        <v>0</v>
      </c>
      <c r="W231" s="203">
        <f t="shared" si="38"/>
        <v>0</v>
      </c>
      <c r="X231" s="203">
        <f t="shared" si="39"/>
        <v>0</v>
      </c>
      <c r="Y231" s="203">
        <f t="shared" si="40"/>
        <v>0</v>
      </c>
      <c r="Z231" s="204">
        <f t="shared" si="41"/>
        <v>0</v>
      </c>
    </row>
    <row r="232" spans="1:26" s="126" customFormat="1" ht="15" hidden="1" customHeight="1" x14ac:dyDescent="0.2">
      <c r="B232" s="198"/>
      <c r="C232" s="198"/>
      <c r="D232" s="198"/>
      <c r="E232" s="201"/>
      <c r="F232" s="200"/>
      <c r="G232" s="217"/>
      <c r="H232" s="221"/>
      <c r="I232" s="201"/>
      <c r="J232" s="201"/>
      <c r="K232" s="201"/>
      <c r="L232" s="201"/>
      <c r="M232" s="201"/>
      <c r="N232" s="220"/>
      <c r="O232" s="203">
        <f t="shared" si="32"/>
        <v>0</v>
      </c>
      <c r="P232" s="505">
        <f t="shared" si="33"/>
        <v>0</v>
      </c>
      <c r="Q232" s="506"/>
      <c r="R232" s="203">
        <f t="shared" si="34"/>
        <v>0</v>
      </c>
      <c r="S232" s="505">
        <f t="shared" si="35"/>
        <v>0</v>
      </c>
      <c r="T232" s="506"/>
      <c r="U232" s="203">
        <f t="shared" si="36"/>
        <v>0</v>
      </c>
      <c r="V232" s="203">
        <f t="shared" si="37"/>
        <v>0</v>
      </c>
      <c r="W232" s="203">
        <f t="shared" si="38"/>
        <v>0</v>
      </c>
      <c r="X232" s="203">
        <f t="shared" si="39"/>
        <v>0</v>
      </c>
      <c r="Y232" s="203">
        <f t="shared" si="40"/>
        <v>0</v>
      </c>
      <c r="Z232" s="204">
        <f t="shared" si="41"/>
        <v>0</v>
      </c>
    </row>
    <row r="233" spans="1:26" s="126" customFormat="1" ht="15" hidden="1" customHeight="1" x14ac:dyDescent="0.2">
      <c r="B233" s="198"/>
      <c r="C233" s="198"/>
      <c r="D233" s="198"/>
      <c r="E233" s="201"/>
      <c r="F233" s="200"/>
      <c r="G233" s="217"/>
      <c r="H233" s="221"/>
      <c r="I233" s="201"/>
      <c r="J233" s="201"/>
      <c r="K233" s="201"/>
      <c r="L233" s="201"/>
      <c r="M233" s="201"/>
      <c r="N233" s="220"/>
      <c r="O233" s="203">
        <f t="shared" si="32"/>
        <v>0</v>
      </c>
      <c r="P233" s="505">
        <f t="shared" si="33"/>
        <v>0</v>
      </c>
      <c r="Q233" s="506"/>
      <c r="R233" s="203">
        <f t="shared" si="34"/>
        <v>0</v>
      </c>
      <c r="S233" s="505">
        <f t="shared" si="35"/>
        <v>0</v>
      </c>
      <c r="T233" s="506"/>
      <c r="U233" s="203">
        <f t="shared" si="36"/>
        <v>0</v>
      </c>
      <c r="V233" s="203">
        <f t="shared" si="37"/>
        <v>0</v>
      </c>
      <c r="W233" s="203">
        <f t="shared" si="38"/>
        <v>0</v>
      </c>
      <c r="X233" s="203">
        <f t="shared" si="39"/>
        <v>0</v>
      </c>
      <c r="Y233" s="203">
        <f t="shared" si="40"/>
        <v>0</v>
      </c>
      <c r="Z233" s="204">
        <f t="shared" si="41"/>
        <v>0</v>
      </c>
    </row>
    <row r="234" spans="1:26" s="126" customFormat="1" ht="15" hidden="1" customHeight="1" x14ac:dyDescent="0.2">
      <c r="B234" s="198"/>
      <c r="C234" s="198"/>
      <c r="D234" s="198"/>
      <c r="E234" s="201"/>
      <c r="F234" s="200"/>
      <c r="G234" s="217"/>
      <c r="H234" s="221"/>
      <c r="I234" s="201"/>
      <c r="J234" s="201"/>
      <c r="K234" s="201"/>
      <c r="L234" s="201"/>
      <c r="M234" s="201"/>
      <c r="N234" s="220"/>
      <c r="O234" s="203">
        <f t="shared" si="32"/>
        <v>0</v>
      </c>
      <c r="P234" s="505">
        <f t="shared" si="33"/>
        <v>0</v>
      </c>
      <c r="Q234" s="506"/>
      <c r="R234" s="203">
        <f t="shared" si="34"/>
        <v>0</v>
      </c>
      <c r="S234" s="505">
        <f t="shared" si="35"/>
        <v>0</v>
      </c>
      <c r="T234" s="506"/>
      <c r="U234" s="203">
        <f t="shared" si="36"/>
        <v>0</v>
      </c>
      <c r="V234" s="203">
        <f t="shared" si="37"/>
        <v>0</v>
      </c>
      <c r="W234" s="203">
        <f t="shared" si="38"/>
        <v>0</v>
      </c>
      <c r="X234" s="203">
        <f t="shared" si="39"/>
        <v>0</v>
      </c>
      <c r="Y234" s="203">
        <f t="shared" si="40"/>
        <v>0</v>
      </c>
      <c r="Z234" s="204">
        <f t="shared" si="41"/>
        <v>0</v>
      </c>
    </row>
    <row r="235" spans="1:26" s="126" customFormat="1" ht="15" customHeight="1" x14ac:dyDescent="0.2">
      <c r="B235" s="198"/>
      <c r="C235" s="198"/>
      <c r="D235" s="198"/>
      <c r="E235" s="201"/>
      <c r="F235" s="200"/>
      <c r="G235" s="217"/>
      <c r="H235" s="221"/>
      <c r="I235" s="201"/>
      <c r="J235" s="201"/>
      <c r="K235" s="201"/>
      <c r="L235" s="201"/>
      <c r="M235" s="201"/>
      <c r="N235" s="220"/>
      <c r="O235" s="203">
        <f t="shared" si="32"/>
        <v>0</v>
      </c>
      <c r="P235" s="505">
        <f t="shared" si="33"/>
        <v>0</v>
      </c>
      <c r="Q235" s="506"/>
      <c r="R235" s="203">
        <f t="shared" si="34"/>
        <v>0</v>
      </c>
      <c r="S235" s="505">
        <f t="shared" si="35"/>
        <v>0</v>
      </c>
      <c r="T235" s="506"/>
      <c r="U235" s="203">
        <f t="shared" si="36"/>
        <v>0</v>
      </c>
      <c r="V235" s="203">
        <f t="shared" si="37"/>
        <v>0</v>
      </c>
      <c r="W235" s="203">
        <f t="shared" si="38"/>
        <v>0</v>
      </c>
      <c r="X235" s="203">
        <f t="shared" si="39"/>
        <v>0</v>
      </c>
      <c r="Y235" s="203">
        <f t="shared" si="40"/>
        <v>0</v>
      </c>
      <c r="Z235" s="204">
        <f t="shared" si="41"/>
        <v>0</v>
      </c>
    </row>
    <row r="236" spans="1:26" s="126" customFormat="1" ht="15" customHeight="1" x14ac:dyDescent="0.2">
      <c r="B236" s="198"/>
      <c r="C236" s="198"/>
      <c r="D236" s="198"/>
      <c r="E236" s="201"/>
      <c r="F236" s="200"/>
      <c r="G236" s="217"/>
      <c r="H236" s="221"/>
      <c r="I236" s="201"/>
      <c r="J236" s="201"/>
      <c r="K236" s="201"/>
      <c r="L236" s="201"/>
      <c r="M236" s="201"/>
      <c r="N236" s="220"/>
      <c r="O236" s="203">
        <f t="shared" si="32"/>
        <v>0</v>
      </c>
      <c r="P236" s="505">
        <f t="shared" si="33"/>
        <v>0</v>
      </c>
      <c r="Q236" s="506"/>
      <c r="R236" s="203">
        <f t="shared" si="34"/>
        <v>0</v>
      </c>
      <c r="S236" s="505">
        <f t="shared" si="35"/>
        <v>0</v>
      </c>
      <c r="T236" s="506"/>
      <c r="U236" s="203">
        <f t="shared" si="36"/>
        <v>0</v>
      </c>
      <c r="V236" s="203"/>
      <c r="W236" s="203"/>
      <c r="X236" s="203">
        <f t="shared" si="39"/>
        <v>0</v>
      </c>
      <c r="Y236" s="203">
        <f t="shared" si="40"/>
        <v>0</v>
      </c>
      <c r="Z236" s="204">
        <f t="shared" si="41"/>
        <v>0</v>
      </c>
    </row>
  </sheetData>
  <mergeCells count="481">
    <mergeCell ref="J7:J11"/>
    <mergeCell ref="P12:Q12"/>
    <mergeCell ref="S12:T12"/>
    <mergeCell ref="B1:U1"/>
    <mergeCell ref="Y2:Z4"/>
    <mergeCell ref="B6:E6"/>
    <mergeCell ref="I6:M6"/>
    <mergeCell ref="O6:Z6"/>
    <mergeCell ref="B2:X4"/>
    <mergeCell ref="O9:Q9"/>
    <mergeCell ref="B7:B12"/>
    <mergeCell ref="D7:D12"/>
    <mergeCell ref="E7:E12"/>
    <mergeCell ref="G7:G12"/>
    <mergeCell ref="R9:T9"/>
    <mergeCell ref="I7:I11"/>
    <mergeCell ref="O10:O11"/>
    <mergeCell ref="R10:R11"/>
    <mergeCell ref="P10:Q10"/>
    <mergeCell ref="S10:T10"/>
    <mergeCell ref="K7:L8"/>
    <mergeCell ref="K9:K11"/>
    <mergeCell ref="L9:L11"/>
    <mergeCell ref="O7:T8"/>
    <mergeCell ref="O13:Q13"/>
    <mergeCell ref="M7:M11"/>
    <mergeCell ref="R13:T13"/>
    <mergeCell ref="P31:Q31"/>
    <mergeCell ref="P32:Q32"/>
    <mergeCell ref="P33:Q33"/>
    <mergeCell ref="P34:Q34"/>
    <mergeCell ref="P15:Q15"/>
    <mergeCell ref="P17:Q17"/>
    <mergeCell ref="P18:Q18"/>
    <mergeCell ref="P19:Q19"/>
    <mergeCell ref="P20:Q20"/>
    <mergeCell ref="P16:Q16"/>
    <mergeCell ref="S15:T15"/>
    <mergeCell ref="S16:T16"/>
    <mergeCell ref="P35:Q35"/>
    <mergeCell ref="P26:Q26"/>
    <mergeCell ref="P27:Q27"/>
    <mergeCell ref="P28:Q28"/>
    <mergeCell ref="P29:Q29"/>
    <mergeCell ref="P30:Q30"/>
    <mergeCell ref="P21:Q21"/>
    <mergeCell ref="P22:Q22"/>
    <mergeCell ref="P23:Q23"/>
    <mergeCell ref="P24:Q24"/>
    <mergeCell ref="P25:Q25"/>
    <mergeCell ref="P41:Q41"/>
    <mergeCell ref="P42:Q42"/>
    <mergeCell ref="P43:Q43"/>
    <mergeCell ref="P44:Q44"/>
    <mergeCell ref="P45:Q45"/>
    <mergeCell ref="P36:Q36"/>
    <mergeCell ref="P37:Q37"/>
    <mergeCell ref="P38:Q38"/>
    <mergeCell ref="P39:Q39"/>
    <mergeCell ref="P40:Q40"/>
    <mergeCell ref="P51:Q51"/>
    <mergeCell ref="P52:Q52"/>
    <mergeCell ref="P53:Q53"/>
    <mergeCell ref="P54:Q54"/>
    <mergeCell ref="P55:Q55"/>
    <mergeCell ref="P46:Q46"/>
    <mergeCell ref="P47:Q47"/>
    <mergeCell ref="P48:Q48"/>
    <mergeCell ref="P49:Q49"/>
    <mergeCell ref="P50:Q50"/>
    <mergeCell ref="P61:Q61"/>
    <mergeCell ref="P62:Q62"/>
    <mergeCell ref="P63:Q63"/>
    <mergeCell ref="P64:Q64"/>
    <mergeCell ref="P65:Q65"/>
    <mergeCell ref="P56:Q56"/>
    <mergeCell ref="P57:Q57"/>
    <mergeCell ref="P58:Q58"/>
    <mergeCell ref="P59:Q59"/>
    <mergeCell ref="P60:Q60"/>
    <mergeCell ref="P71:Q71"/>
    <mergeCell ref="P72:Q72"/>
    <mergeCell ref="P73:Q73"/>
    <mergeCell ref="P74:Q74"/>
    <mergeCell ref="P75:Q75"/>
    <mergeCell ref="P66:Q66"/>
    <mergeCell ref="P67:Q67"/>
    <mergeCell ref="P68:Q68"/>
    <mergeCell ref="P69:Q69"/>
    <mergeCell ref="P70:Q70"/>
    <mergeCell ref="P81:Q81"/>
    <mergeCell ref="P82:Q82"/>
    <mergeCell ref="P83:Q83"/>
    <mergeCell ref="P84:Q84"/>
    <mergeCell ref="P85:Q85"/>
    <mergeCell ref="P76:Q76"/>
    <mergeCell ref="P77:Q77"/>
    <mergeCell ref="P78:Q78"/>
    <mergeCell ref="P79:Q79"/>
    <mergeCell ref="P80:Q80"/>
    <mergeCell ref="P91:Q91"/>
    <mergeCell ref="P92:Q92"/>
    <mergeCell ref="P93:Q93"/>
    <mergeCell ref="P94:Q94"/>
    <mergeCell ref="P95:Q95"/>
    <mergeCell ref="P86:Q86"/>
    <mergeCell ref="P87:Q87"/>
    <mergeCell ref="P88:Q88"/>
    <mergeCell ref="P89:Q89"/>
    <mergeCell ref="P90:Q90"/>
    <mergeCell ref="P101:Q101"/>
    <mergeCell ref="P102:Q102"/>
    <mergeCell ref="P103:Q103"/>
    <mergeCell ref="P104:Q104"/>
    <mergeCell ref="P105:Q105"/>
    <mergeCell ref="P96:Q96"/>
    <mergeCell ref="P97:Q97"/>
    <mergeCell ref="P98:Q98"/>
    <mergeCell ref="P99:Q99"/>
    <mergeCell ref="P100:Q100"/>
    <mergeCell ref="P111:Q111"/>
    <mergeCell ref="P112:Q112"/>
    <mergeCell ref="P113:Q113"/>
    <mergeCell ref="P114:Q114"/>
    <mergeCell ref="P115:Q115"/>
    <mergeCell ref="P106:Q106"/>
    <mergeCell ref="P107:Q107"/>
    <mergeCell ref="P108:Q108"/>
    <mergeCell ref="P109:Q109"/>
    <mergeCell ref="P110:Q110"/>
    <mergeCell ref="P121:Q121"/>
    <mergeCell ref="P122:Q122"/>
    <mergeCell ref="P123:Q123"/>
    <mergeCell ref="P124:Q124"/>
    <mergeCell ref="P125:Q125"/>
    <mergeCell ref="P116:Q116"/>
    <mergeCell ref="P117:Q117"/>
    <mergeCell ref="P118:Q118"/>
    <mergeCell ref="P119:Q119"/>
    <mergeCell ref="P120:Q120"/>
    <mergeCell ref="P131:Q131"/>
    <mergeCell ref="P132:Q132"/>
    <mergeCell ref="P133:Q133"/>
    <mergeCell ref="P134:Q134"/>
    <mergeCell ref="P135:Q135"/>
    <mergeCell ref="P126:Q126"/>
    <mergeCell ref="P127:Q127"/>
    <mergeCell ref="P128:Q128"/>
    <mergeCell ref="P129:Q129"/>
    <mergeCell ref="P130:Q130"/>
    <mergeCell ref="P141:Q141"/>
    <mergeCell ref="P142:Q142"/>
    <mergeCell ref="P143:Q143"/>
    <mergeCell ref="P144:Q144"/>
    <mergeCell ref="P145:Q145"/>
    <mergeCell ref="P136:Q136"/>
    <mergeCell ref="P137:Q137"/>
    <mergeCell ref="P138:Q138"/>
    <mergeCell ref="P139:Q139"/>
    <mergeCell ref="P140:Q140"/>
    <mergeCell ref="P151:Q151"/>
    <mergeCell ref="P152:Q152"/>
    <mergeCell ref="P153:Q153"/>
    <mergeCell ref="P154:Q154"/>
    <mergeCell ref="P155:Q155"/>
    <mergeCell ref="P146:Q146"/>
    <mergeCell ref="P147:Q147"/>
    <mergeCell ref="P148:Q148"/>
    <mergeCell ref="P149:Q149"/>
    <mergeCell ref="P150:Q150"/>
    <mergeCell ref="P161:Q161"/>
    <mergeCell ref="P162:Q162"/>
    <mergeCell ref="P163:Q163"/>
    <mergeCell ref="P164:Q164"/>
    <mergeCell ref="P165:Q165"/>
    <mergeCell ref="P156:Q156"/>
    <mergeCell ref="P157:Q157"/>
    <mergeCell ref="P158:Q158"/>
    <mergeCell ref="P159:Q159"/>
    <mergeCell ref="P160:Q160"/>
    <mergeCell ref="P171:Q171"/>
    <mergeCell ref="P172:Q172"/>
    <mergeCell ref="P173:Q173"/>
    <mergeCell ref="P174:Q174"/>
    <mergeCell ref="P175:Q175"/>
    <mergeCell ref="P166:Q166"/>
    <mergeCell ref="P167:Q167"/>
    <mergeCell ref="P168:Q168"/>
    <mergeCell ref="P169:Q169"/>
    <mergeCell ref="P170:Q170"/>
    <mergeCell ref="P181:Q181"/>
    <mergeCell ref="P182:Q182"/>
    <mergeCell ref="P183:Q183"/>
    <mergeCell ref="P184:Q184"/>
    <mergeCell ref="P185:Q185"/>
    <mergeCell ref="P176:Q176"/>
    <mergeCell ref="P177:Q177"/>
    <mergeCell ref="P178:Q178"/>
    <mergeCell ref="P179:Q179"/>
    <mergeCell ref="P180:Q180"/>
    <mergeCell ref="P191:Q191"/>
    <mergeCell ref="P192:Q192"/>
    <mergeCell ref="P193:Q193"/>
    <mergeCell ref="P194:Q194"/>
    <mergeCell ref="P195:Q195"/>
    <mergeCell ref="P186:Q186"/>
    <mergeCell ref="P187:Q187"/>
    <mergeCell ref="P188:Q188"/>
    <mergeCell ref="P189:Q189"/>
    <mergeCell ref="P190:Q190"/>
    <mergeCell ref="P201:Q201"/>
    <mergeCell ref="P202:Q202"/>
    <mergeCell ref="P203:Q203"/>
    <mergeCell ref="P204:Q204"/>
    <mergeCell ref="P205:Q205"/>
    <mergeCell ref="P196:Q196"/>
    <mergeCell ref="P197:Q197"/>
    <mergeCell ref="P198:Q198"/>
    <mergeCell ref="P199:Q199"/>
    <mergeCell ref="P200:Q200"/>
    <mergeCell ref="P211:Q211"/>
    <mergeCell ref="P212:Q212"/>
    <mergeCell ref="P213:Q213"/>
    <mergeCell ref="P214:Q214"/>
    <mergeCell ref="P215:Q215"/>
    <mergeCell ref="P206:Q206"/>
    <mergeCell ref="P207:Q207"/>
    <mergeCell ref="P208:Q208"/>
    <mergeCell ref="P209:Q209"/>
    <mergeCell ref="P210:Q210"/>
    <mergeCell ref="P229:Q229"/>
    <mergeCell ref="P230:Q230"/>
    <mergeCell ref="P221:Q221"/>
    <mergeCell ref="P222:Q222"/>
    <mergeCell ref="P223:Q223"/>
    <mergeCell ref="P224:Q224"/>
    <mergeCell ref="P225:Q225"/>
    <mergeCell ref="P216:Q216"/>
    <mergeCell ref="P217:Q217"/>
    <mergeCell ref="P218:Q218"/>
    <mergeCell ref="P219:Q219"/>
    <mergeCell ref="P220:Q220"/>
    <mergeCell ref="P236:Q236"/>
    <mergeCell ref="S17:T17"/>
    <mergeCell ref="S18:T18"/>
    <mergeCell ref="S19:T19"/>
    <mergeCell ref="S20:T20"/>
    <mergeCell ref="S21:T21"/>
    <mergeCell ref="S22:T22"/>
    <mergeCell ref="S23:T23"/>
    <mergeCell ref="S24:T24"/>
    <mergeCell ref="S25:T25"/>
    <mergeCell ref="S26:T26"/>
    <mergeCell ref="S27:T27"/>
    <mergeCell ref="S28:T28"/>
    <mergeCell ref="S29:T29"/>
    <mergeCell ref="S30:T30"/>
    <mergeCell ref="P231:Q231"/>
    <mergeCell ref="P232:Q232"/>
    <mergeCell ref="P233:Q233"/>
    <mergeCell ref="P234:Q234"/>
    <mergeCell ref="P235:Q235"/>
    <mergeCell ref="P226:Q226"/>
    <mergeCell ref="P227:Q227"/>
    <mergeCell ref="P228:Q228"/>
    <mergeCell ref="S36:T36"/>
    <mergeCell ref="S37:T37"/>
    <mergeCell ref="S38:T38"/>
    <mergeCell ref="S39:T39"/>
    <mergeCell ref="S40:T40"/>
    <mergeCell ref="S31:T31"/>
    <mergeCell ref="S32:T32"/>
    <mergeCell ref="S33:T33"/>
    <mergeCell ref="S34:T34"/>
    <mergeCell ref="S35:T35"/>
    <mergeCell ref="S46:T46"/>
    <mergeCell ref="S47:T47"/>
    <mergeCell ref="S48:T48"/>
    <mergeCell ref="S49:T49"/>
    <mergeCell ref="S50:T50"/>
    <mergeCell ref="S41:T41"/>
    <mergeCell ref="S42:T42"/>
    <mergeCell ref="S43:T43"/>
    <mergeCell ref="S44:T44"/>
    <mergeCell ref="S45:T45"/>
    <mergeCell ref="S56:T56"/>
    <mergeCell ref="S57:T57"/>
    <mergeCell ref="S58:T58"/>
    <mergeCell ref="S59:T59"/>
    <mergeCell ref="S60:T60"/>
    <mergeCell ref="S51:T51"/>
    <mergeCell ref="S52:T52"/>
    <mergeCell ref="S53:T53"/>
    <mergeCell ref="S54:T54"/>
    <mergeCell ref="S55:T55"/>
    <mergeCell ref="S66:T66"/>
    <mergeCell ref="S67:T67"/>
    <mergeCell ref="S68:T68"/>
    <mergeCell ref="S69:T69"/>
    <mergeCell ref="S70:T70"/>
    <mergeCell ref="S61:T61"/>
    <mergeCell ref="S62:T62"/>
    <mergeCell ref="S63:T63"/>
    <mergeCell ref="S64:T64"/>
    <mergeCell ref="S65:T65"/>
    <mergeCell ref="S76:T76"/>
    <mergeCell ref="S77:T77"/>
    <mergeCell ref="S78:T78"/>
    <mergeCell ref="S79:T79"/>
    <mergeCell ref="S80:T80"/>
    <mergeCell ref="S71:T71"/>
    <mergeCell ref="S72:T72"/>
    <mergeCell ref="S73:T73"/>
    <mergeCell ref="S74:T74"/>
    <mergeCell ref="S75:T75"/>
    <mergeCell ref="S86:T86"/>
    <mergeCell ref="S87:T87"/>
    <mergeCell ref="S88:T88"/>
    <mergeCell ref="S89:T89"/>
    <mergeCell ref="S90:T90"/>
    <mergeCell ref="S81:T81"/>
    <mergeCell ref="S82:T82"/>
    <mergeCell ref="S83:T83"/>
    <mergeCell ref="S84:T84"/>
    <mergeCell ref="S85:T85"/>
    <mergeCell ref="S96:T96"/>
    <mergeCell ref="S97:T97"/>
    <mergeCell ref="S98:T98"/>
    <mergeCell ref="S99:T99"/>
    <mergeCell ref="S100:T100"/>
    <mergeCell ref="S91:T91"/>
    <mergeCell ref="S92:T92"/>
    <mergeCell ref="S93:T93"/>
    <mergeCell ref="S94:T94"/>
    <mergeCell ref="S95:T95"/>
    <mergeCell ref="S106:T106"/>
    <mergeCell ref="S107:T107"/>
    <mergeCell ref="S108:T108"/>
    <mergeCell ref="S109:T109"/>
    <mergeCell ref="S110:T110"/>
    <mergeCell ref="S101:T101"/>
    <mergeCell ref="S102:T102"/>
    <mergeCell ref="S103:T103"/>
    <mergeCell ref="S104:T104"/>
    <mergeCell ref="S105:T105"/>
    <mergeCell ref="S116:T116"/>
    <mergeCell ref="S117:T117"/>
    <mergeCell ref="S118:T118"/>
    <mergeCell ref="S119:T119"/>
    <mergeCell ref="S120:T120"/>
    <mergeCell ref="S111:T111"/>
    <mergeCell ref="S112:T112"/>
    <mergeCell ref="S113:T113"/>
    <mergeCell ref="S114:T114"/>
    <mergeCell ref="S115:T115"/>
    <mergeCell ref="S126:T126"/>
    <mergeCell ref="S127:T127"/>
    <mergeCell ref="S128:T128"/>
    <mergeCell ref="S129:T129"/>
    <mergeCell ref="S130:T130"/>
    <mergeCell ref="S121:T121"/>
    <mergeCell ref="S122:T122"/>
    <mergeCell ref="S123:T123"/>
    <mergeCell ref="S124:T124"/>
    <mergeCell ref="S125:T125"/>
    <mergeCell ref="S136:T136"/>
    <mergeCell ref="S137:T137"/>
    <mergeCell ref="S138:T138"/>
    <mergeCell ref="S139:T139"/>
    <mergeCell ref="S140:T140"/>
    <mergeCell ref="S131:T131"/>
    <mergeCell ref="S132:T132"/>
    <mergeCell ref="S133:T133"/>
    <mergeCell ref="S134:T134"/>
    <mergeCell ref="S135:T135"/>
    <mergeCell ref="S146:T146"/>
    <mergeCell ref="S147:T147"/>
    <mergeCell ref="S148:T148"/>
    <mergeCell ref="S149:T149"/>
    <mergeCell ref="S150:T150"/>
    <mergeCell ref="S141:T141"/>
    <mergeCell ref="S142:T142"/>
    <mergeCell ref="S143:T143"/>
    <mergeCell ref="S144:T144"/>
    <mergeCell ref="S145:T145"/>
    <mergeCell ref="S156:T156"/>
    <mergeCell ref="S157:T157"/>
    <mergeCell ref="S158:T158"/>
    <mergeCell ref="S159:T159"/>
    <mergeCell ref="S160:T160"/>
    <mergeCell ref="S151:T151"/>
    <mergeCell ref="S152:T152"/>
    <mergeCell ref="S153:T153"/>
    <mergeCell ref="S154:T154"/>
    <mergeCell ref="S155:T155"/>
    <mergeCell ref="S166:T166"/>
    <mergeCell ref="S167:T167"/>
    <mergeCell ref="S168:T168"/>
    <mergeCell ref="S169:T169"/>
    <mergeCell ref="S170:T170"/>
    <mergeCell ref="S161:T161"/>
    <mergeCell ref="S162:T162"/>
    <mergeCell ref="S163:T163"/>
    <mergeCell ref="S164:T164"/>
    <mergeCell ref="S165:T165"/>
    <mergeCell ref="S176:T176"/>
    <mergeCell ref="S177:T177"/>
    <mergeCell ref="S178:T178"/>
    <mergeCell ref="S179:T179"/>
    <mergeCell ref="S180:T180"/>
    <mergeCell ref="S171:T171"/>
    <mergeCell ref="S172:T172"/>
    <mergeCell ref="S173:T173"/>
    <mergeCell ref="S174:T174"/>
    <mergeCell ref="S175:T175"/>
    <mergeCell ref="S186:T186"/>
    <mergeCell ref="S187:T187"/>
    <mergeCell ref="S188:T188"/>
    <mergeCell ref="S189:T189"/>
    <mergeCell ref="S190:T190"/>
    <mergeCell ref="S181:T181"/>
    <mergeCell ref="S182:T182"/>
    <mergeCell ref="S183:T183"/>
    <mergeCell ref="S184:T184"/>
    <mergeCell ref="S185:T185"/>
    <mergeCell ref="S196:T196"/>
    <mergeCell ref="S197:T197"/>
    <mergeCell ref="S198:T198"/>
    <mergeCell ref="S199:T199"/>
    <mergeCell ref="S200:T200"/>
    <mergeCell ref="S191:T191"/>
    <mergeCell ref="S192:T192"/>
    <mergeCell ref="S193:T193"/>
    <mergeCell ref="S194:T194"/>
    <mergeCell ref="S195:T195"/>
    <mergeCell ref="S206:T206"/>
    <mergeCell ref="S207:T207"/>
    <mergeCell ref="S208:T208"/>
    <mergeCell ref="S209:T209"/>
    <mergeCell ref="S210:T210"/>
    <mergeCell ref="S201:T201"/>
    <mergeCell ref="S202:T202"/>
    <mergeCell ref="S203:T203"/>
    <mergeCell ref="S204:T204"/>
    <mergeCell ref="S205:T205"/>
    <mergeCell ref="S224:T224"/>
    <mergeCell ref="S225:T225"/>
    <mergeCell ref="S216:T216"/>
    <mergeCell ref="S217:T217"/>
    <mergeCell ref="S218:T218"/>
    <mergeCell ref="S219:T219"/>
    <mergeCell ref="S220:T220"/>
    <mergeCell ref="S211:T211"/>
    <mergeCell ref="S212:T212"/>
    <mergeCell ref="S213:T213"/>
    <mergeCell ref="S214:T214"/>
    <mergeCell ref="S215:T215"/>
    <mergeCell ref="C7:C12"/>
    <mergeCell ref="X8:Y8"/>
    <mergeCell ref="X9:X11"/>
    <mergeCell ref="Y9:Y11"/>
    <mergeCell ref="Z8:Z11"/>
    <mergeCell ref="V7:Z7"/>
    <mergeCell ref="S236:T236"/>
    <mergeCell ref="U7:U11"/>
    <mergeCell ref="V9:V11"/>
    <mergeCell ref="W9:W11"/>
    <mergeCell ref="V8:W8"/>
    <mergeCell ref="S231:T231"/>
    <mergeCell ref="S232:T232"/>
    <mergeCell ref="S233:T233"/>
    <mergeCell ref="S234:T234"/>
    <mergeCell ref="S235:T235"/>
    <mergeCell ref="S226:T226"/>
    <mergeCell ref="S227:T227"/>
    <mergeCell ref="S228:T228"/>
    <mergeCell ref="S229:T229"/>
    <mergeCell ref="S230:T230"/>
    <mergeCell ref="S221:T221"/>
    <mergeCell ref="S222:T222"/>
    <mergeCell ref="S223:T223"/>
  </mergeCells>
  <phoneticPr fontId="56" type="noConversion"/>
  <conditionalFormatting sqref="N13 H13 B13:C13 F13:F14 H178:H235 B224:C228 E223:F228 D209:D235 B14:E14 B178:F208 K7 N7:P7 N8:N11 G14:Y14 B7:I7 U12:W12 R15 N15:P15 Z12 U15:Y15 Z14:Z15 D12:P12 B8:B12 D8:H11 N17:P236 R17:R236 U17:Z236">
    <cfRule type="cellIs" dxfId="192" priority="244" stopIfTrue="1" operator="equal">
      <formula>0</formula>
    </cfRule>
  </conditionalFormatting>
  <conditionalFormatting sqref="H38">
    <cfRule type="cellIs" dxfId="191" priority="235" stopIfTrue="1" operator="equal">
      <formula>0</formula>
    </cfRule>
  </conditionalFormatting>
  <conditionalFormatting sqref="H15 H21 H23 H25:H27 H29 H31:H37 H39:H40 H42:H48 H50:H58 H61 D61 D38:D59">
    <cfRule type="cellIs" dxfId="190" priority="241" stopIfTrue="1" operator="equal">
      <formula>0</formula>
    </cfRule>
  </conditionalFormatting>
  <conditionalFormatting sqref="H30">
    <cfRule type="cellIs" dxfId="189" priority="236" stopIfTrue="1" operator="equal">
      <formula>0</formula>
    </cfRule>
  </conditionalFormatting>
  <conditionalFormatting sqref="H17:H20">
    <cfRule type="cellIs" dxfId="188" priority="240" stopIfTrue="1" operator="equal">
      <formula>0</formula>
    </cfRule>
  </conditionalFormatting>
  <conditionalFormatting sqref="H22">
    <cfRule type="cellIs" dxfId="187" priority="239" stopIfTrue="1" operator="equal">
      <formula>0</formula>
    </cfRule>
  </conditionalFormatting>
  <conditionalFormatting sqref="H24">
    <cfRule type="cellIs" dxfId="186" priority="238" stopIfTrue="1" operator="equal">
      <formula>0</formula>
    </cfRule>
  </conditionalFormatting>
  <conditionalFormatting sqref="H28">
    <cfRule type="cellIs" dxfId="185" priority="237" stopIfTrue="1" operator="equal">
      <formula>0</formula>
    </cfRule>
  </conditionalFormatting>
  <conditionalFormatting sqref="H41">
    <cfRule type="cellIs" dxfId="184" priority="234" stopIfTrue="1" operator="equal">
      <formula>0</formula>
    </cfRule>
  </conditionalFormatting>
  <conditionalFormatting sqref="H49">
    <cfRule type="cellIs" dxfId="183" priority="233" stopIfTrue="1" operator="equal">
      <formula>0</formula>
    </cfRule>
  </conditionalFormatting>
  <conditionalFormatting sqref="H59">
    <cfRule type="cellIs" dxfId="182" priority="232" stopIfTrue="1" operator="equal">
      <formula>0</formula>
    </cfRule>
  </conditionalFormatting>
  <conditionalFormatting sqref="B61:C61 B39:C59">
    <cfRule type="cellIs" dxfId="181" priority="231" stopIfTrue="1" operator="equal">
      <formula>0</formula>
    </cfRule>
  </conditionalFormatting>
  <conditionalFormatting sqref="B61:C61 B39:C59">
    <cfRule type="cellIs" dxfId="180" priority="230" stopIfTrue="1" operator="equal">
      <formula>0</formula>
    </cfRule>
  </conditionalFormatting>
  <conditionalFormatting sqref="F18:F29 F61 F31:F59">
    <cfRule type="cellIs" dxfId="179" priority="229" stopIfTrue="1" operator="equal">
      <formula>0</formula>
    </cfRule>
  </conditionalFormatting>
  <conditionalFormatting sqref="E61 E38:E59">
    <cfRule type="cellIs" dxfId="178" priority="228" stopIfTrue="1" operator="equal">
      <formula>0</formula>
    </cfRule>
  </conditionalFormatting>
  <conditionalFormatting sqref="E61 E38:E59">
    <cfRule type="cellIs" dxfId="177" priority="227" stopIfTrue="1" operator="equal">
      <formula>0</formula>
    </cfRule>
  </conditionalFormatting>
  <conditionalFormatting sqref="E62:E63 E103:E137 E209 E220:E222 E232:E235">
    <cfRule type="cellIs" dxfId="176" priority="222" stopIfTrue="1" operator="equal">
      <formula>0</formula>
    </cfRule>
  </conditionalFormatting>
  <conditionalFormatting sqref="E62:E63 E103:E137 E209 E220:E222 E232:E235">
    <cfRule type="cellIs" dxfId="175" priority="221" stopIfTrue="1" operator="equal">
      <formula>0</formula>
    </cfRule>
  </conditionalFormatting>
  <conditionalFormatting sqref="H62:H64 D62:D64 D66:D84 H66:H84 H86 D86:D87 D89 H89 H91:H137 D91:D137">
    <cfRule type="cellIs" dxfId="174" priority="226" stopIfTrue="1" operator="equal">
      <formula>0</formula>
    </cfRule>
  </conditionalFormatting>
  <conditionalFormatting sqref="B62:C63 B209:C209 B223:C223 B232:C233">
    <cfRule type="cellIs" dxfId="173" priority="225" stopIfTrue="1" operator="equal">
      <formula>0</formula>
    </cfRule>
  </conditionalFormatting>
  <conditionalFormatting sqref="B62:C63 B209:C209 B223:C223 B232:C233">
    <cfRule type="cellIs" dxfId="172" priority="224" stopIfTrue="1" operator="equal">
      <formula>0</formula>
    </cfRule>
  </conditionalFormatting>
  <conditionalFormatting sqref="F62:F63 F103:F137 F209 F220:F222 F229:F235">
    <cfRule type="cellIs" dxfId="171" priority="223" stopIfTrue="1" operator="equal">
      <formula>0</formula>
    </cfRule>
  </conditionalFormatting>
  <conditionalFormatting sqref="B64:C64 B66:C84 B86:C87 B89:C89 B91:C102">
    <cfRule type="cellIs" dxfId="170" priority="220" stopIfTrue="1" operator="equal">
      <formula>0</formula>
    </cfRule>
  </conditionalFormatting>
  <conditionalFormatting sqref="B64:C64 B66:C84 B86:C87 B89:C89 B91:C102">
    <cfRule type="cellIs" dxfId="169" priority="219" stopIfTrue="1" operator="equal">
      <formula>0</formula>
    </cfRule>
  </conditionalFormatting>
  <conditionalFormatting sqref="E64 E66:E84 E86 E89 E91:E102">
    <cfRule type="cellIs" dxfId="168" priority="217" stopIfTrue="1" operator="equal">
      <formula>0</formula>
    </cfRule>
  </conditionalFormatting>
  <conditionalFormatting sqref="E64 E66:E84 E86 E89 E91:E102">
    <cfRule type="cellIs" dxfId="167" priority="216" stopIfTrue="1" operator="equal">
      <formula>0</formula>
    </cfRule>
  </conditionalFormatting>
  <conditionalFormatting sqref="F64 F66:F84 F86 F89 F91:F102">
    <cfRule type="cellIs" dxfId="166" priority="218" stopIfTrue="1" operator="equal">
      <formula>0</formula>
    </cfRule>
  </conditionalFormatting>
  <conditionalFormatting sqref="H65">
    <cfRule type="cellIs" dxfId="165" priority="215" stopIfTrue="1" operator="equal">
      <formula>0</formula>
    </cfRule>
  </conditionalFormatting>
  <conditionalFormatting sqref="F88">
    <cfRule type="cellIs" dxfId="164" priority="206" stopIfTrue="1" operator="equal">
      <formula>0</formula>
    </cfRule>
  </conditionalFormatting>
  <conditionalFormatting sqref="E88">
    <cfRule type="cellIs" dxfId="163" priority="205" stopIfTrue="1" operator="equal">
      <formula>0</formula>
    </cfRule>
  </conditionalFormatting>
  <conditionalFormatting sqref="E88">
    <cfRule type="cellIs" dxfId="162" priority="204" stopIfTrue="1" operator="equal">
      <formula>0</formula>
    </cfRule>
  </conditionalFormatting>
  <conditionalFormatting sqref="E87">
    <cfRule type="cellIs" dxfId="161" priority="201" stopIfTrue="1" operator="equal">
      <formula>0</formula>
    </cfRule>
  </conditionalFormatting>
  <conditionalFormatting sqref="H87">
    <cfRule type="cellIs" dxfId="160" priority="203" stopIfTrue="1" operator="equal">
      <formula>0</formula>
    </cfRule>
  </conditionalFormatting>
  <conditionalFormatting sqref="E65">
    <cfRule type="cellIs" dxfId="159" priority="213" stopIfTrue="1" operator="equal">
      <formula>0</formula>
    </cfRule>
  </conditionalFormatting>
  <conditionalFormatting sqref="E65">
    <cfRule type="cellIs" dxfId="158" priority="212" stopIfTrue="1" operator="equal">
      <formula>0</formula>
    </cfRule>
  </conditionalFormatting>
  <conditionalFormatting sqref="F65">
    <cfRule type="cellIs" dxfId="157" priority="214" stopIfTrue="1" operator="equal">
      <formula>0</formula>
    </cfRule>
  </conditionalFormatting>
  <conditionalFormatting sqref="H85">
    <cfRule type="cellIs" dxfId="156" priority="211" stopIfTrue="1" operator="equal">
      <formula>0</formula>
    </cfRule>
  </conditionalFormatting>
  <conditionalFormatting sqref="E85">
    <cfRule type="cellIs" dxfId="155" priority="209" stopIfTrue="1" operator="equal">
      <formula>0</formula>
    </cfRule>
  </conditionalFormatting>
  <conditionalFormatting sqref="E85">
    <cfRule type="cellIs" dxfId="154" priority="208" stopIfTrue="1" operator="equal">
      <formula>0</formula>
    </cfRule>
  </conditionalFormatting>
  <conditionalFormatting sqref="F85">
    <cfRule type="cellIs" dxfId="153" priority="210" stopIfTrue="1" operator="equal">
      <formula>0</formula>
    </cfRule>
  </conditionalFormatting>
  <conditionalFormatting sqref="H88">
    <cfRule type="cellIs" dxfId="152" priority="207" stopIfTrue="1" operator="equal">
      <formula>0</formula>
    </cfRule>
  </conditionalFormatting>
  <conditionalFormatting sqref="E87">
    <cfRule type="cellIs" dxfId="151" priority="200" stopIfTrue="1" operator="equal">
      <formula>0</formula>
    </cfRule>
  </conditionalFormatting>
  <conditionalFormatting sqref="F87">
    <cfRule type="cellIs" dxfId="150" priority="202" stopIfTrue="1" operator="equal">
      <formula>0</formula>
    </cfRule>
  </conditionalFormatting>
  <conditionalFormatting sqref="H90">
    <cfRule type="cellIs" dxfId="149" priority="199" stopIfTrue="1" operator="equal">
      <formula>0</formula>
    </cfRule>
  </conditionalFormatting>
  <conditionalFormatting sqref="E90">
    <cfRule type="cellIs" dxfId="148" priority="197" stopIfTrue="1" operator="equal">
      <formula>0</formula>
    </cfRule>
  </conditionalFormatting>
  <conditionalFormatting sqref="E90">
    <cfRule type="cellIs" dxfId="147" priority="196" stopIfTrue="1" operator="equal">
      <formula>0</formula>
    </cfRule>
  </conditionalFormatting>
  <conditionalFormatting sqref="F90">
    <cfRule type="cellIs" dxfId="146" priority="198" stopIfTrue="1" operator="equal">
      <formula>0</formula>
    </cfRule>
  </conditionalFormatting>
  <conditionalFormatting sqref="B103:C136">
    <cfRule type="cellIs" dxfId="145" priority="195" stopIfTrue="1" operator="equal">
      <formula>0</formula>
    </cfRule>
  </conditionalFormatting>
  <conditionalFormatting sqref="B103:C136">
    <cfRule type="cellIs" dxfId="144" priority="194" stopIfTrue="1" operator="equal">
      <formula>0</formula>
    </cfRule>
  </conditionalFormatting>
  <conditionalFormatting sqref="B137:C137">
    <cfRule type="cellIs" dxfId="143" priority="193" stopIfTrue="1" operator="equal">
      <formula>0</formula>
    </cfRule>
  </conditionalFormatting>
  <conditionalFormatting sqref="B137:C137">
    <cfRule type="cellIs" dxfId="142" priority="192" stopIfTrue="1" operator="equal">
      <formula>0</formula>
    </cfRule>
  </conditionalFormatting>
  <conditionalFormatting sqref="E138">
    <cfRule type="cellIs" dxfId="141" priority="187" stopIfTrue="1" operator="equal">
      <formula>0</formula>
    </cfRule>
  </conditionalFormatting>
  <conditionalFormatting sqref="E138">
    <cfRule type="cellIs" dxfId="140" priority="186" stopIfTrue="1" operator="equal">
      <formula>0</formula>
    </cfRule>
  </conditionalFormatting>
  <conditionalFormatting sqref="H138:H139 D138:D139 H141:H159 H161 D161:D162 D164 H164 H166:H177 D141:D159 D166:D177">
    <cfRule type="cellIs" dxfId="139" priority="191" stopIfTrue="1" operator="equal">
      <formula>0</formula>
    </cfRule>
  </conditionalFormatting>
  <conditionalFormatting sqref="B138:C138">
    <cfRule type="cellIs" dxfId="138" priority="190" stopIfTrue="1" operator="equal">
      <formula>0</formula>
    </cfRule>
  </conditionalFormatting>
  <conditionalFormatting sqref="B138:C138">
    <cfRule type="cellIs" dxfId="137" priority="189" stopIfTrue="1" operator="equal">
      <formula>0</formula>
    </cfRule>
  </conditionalFormatting>
  <conditionalFormatting sqref="F138">
    <cfRule type="cellIs" dxfId="136" priority="188" stopIfTrue="1" operator="equal">
      <formula>0</formula>
    </cfRule>
  </conditionalFormatting>
  <conditionalFormatting sqref="B139:C139 B161:C162">
    <cfRule type="cellIs" dxfId="135" priority="185" stopIfTrue="1" operator="equal">
      <formula>0</formula>
    </cfRule>
  </conditionalFormatting>
  <conditionalFormatting sqref="B139:C139 B161:C162">
    <cfRule type="cellIs" dxfId="134" priority="184" stopIfTrue="1" operator="equal">
      <formula>0</formula>
    </cfRule>
  </conditionalFormatting>
  <conditionalFormatting sqref="E139 E141:E159 E161 E164 E166:E177">
    <cfRule type="cellIs" dxfId="133" priority="182" stopIfTrue="1" operator="equal">
      <formula>0</formula>
    </cfRule>
  </conditionalFormatting>
  <conditionalFormatting sqref="E139 E141:E159 E161 E164 E166:E177">
    <cfRule type="cellIs" dxfId="132" priority="181" stopIfTrue="1" operator="equal">
      <formula>0</formula>
    </cfRule>
  </conditionalFormatting>
  <conditionalFormatting sqref="F139 F141:F159 F161 F164 F166:F177">
    <cfRule type="cellIs" dxfId="131" priority="183" stopIfTrue="1" operator="equal">
      <formula>0</formula>
    </cfRule>
  </conditionalFormatting>
  <conditionalFormatting sqref="E140">
    <cfRule type="cellIs" dxfId="130" priority="178" stopIfTrue="1" operator="equal">
      <formula>0</formula>
    </cfRule>
  </conditionalFormatting>
  <conditionalFormatting sqref="H140">
    <cfRule type="cellIs" dxfId="129" priority="180" stopIfTrue="1" operator="equal">
      <formula>0</formula>
    </cfRule>
  </conditionalFormatting>
  <conditionalFormatting sqref="F163">
    <cfRule type="cellIs" dxfId="128" priority="171" stopIfTrue="1" operator="equal">
      <formula>0</formula>
    </cfRule>
  </conditionalFormatting>
  <conditionalFormatting sqref="E163">
    <cfRule type="cellIs" dxfId="127" priority="170" stopIfTrue="1" operator="equal">
      <formula>0</formula>
    </cfRule>
  </conditionalFormatting>
  <conditionalFormatting sqref="E163">
    <cfRule type="cellIs" dxfId="126" priority="169" stopIfTrue="1" operator="equal">
      <formula>0</formula>
    </cfRule>
  </conditionalFormatting>
  <conditionalFormatting sqref="E162">
    <cfRule type="cellIs" dxfId="125" priority="166" stopIfTrue="1" operator="equal">
      <formula>0</formula>
    </cfRule>
  </conditionalFormatting>
  <conditionalFormatting sqref="H162">
    <cfRule type="cellIs" dxfId="124" priority="168" stopIfTrue="1" operator="equal">
      <formula>0</formula>
    </cfRule>
  </conditionalFormatting>
  <conditionalFormatting sqref="E140">
    <cfRule type="cellIs" dxfId="123" priority="177" stopIfTrue="1" operator="equal">
      <formula>0</formula>
    </cfRule>
  </conditionalFormatting>
  <conditionalFormatting sqref="F140">
    <cfRule type="cellIs" dxfId="122" priority="179" stopIfTrue="1" operator="equal">
      <formula>0</formula>
    </cfRule>
  </conditionalFormatting>
  <conditionalFormatting sqref="E160">
    <cfRule type="cellIs" dxfId="121" priority="174" stopIfTrue="1" operator="equal">
      <formula>0</formula>
    </cfRule>
  </conditionalFormatting>
  <conditionalFormatting sqref="H160">
    <cfRule type="cellIs" dxfId="120" priority="176" stopIfTrue="1" operator="equal">
      <formula>0</formula>
    </cfRule>
  </conditionalFormatting>
  <conditionalFormatting sqref="E160">
    <cfRule type="cellIs" dxfId="119" priority="173" stopIfTrue="1" operator="equal">
      <formula>0</formula>
    </cfRule>
  </conditionalFormatting>
  <conditionalFormatting sqref="F160">
    <cfRule type="cellIs" dxfId="118" priority="175" stopIfTrue="1" operator="equal">
      <formula>0</formula>
    </cfRule>
  </conditionalFormatting>
  <conditionalFormatting sqref="H163">
    <cfRule type="cellIs" dxfId="117" priority="172" stopIfTrue="1" operator="equal">
      <formula>0</formula>
    </cfRule>
  </conditionalFormatting>
  <conditionalFormatting sqref="E162">
    <cfRule type="cellIs" dxfId="116" priority="165" stopIfTrue="1" operator="equal">
      <formula>0</formula>
    </cfRule>
  </conditionalFormatting>
  <conditionalFormatting sqref="F162">
    <cfRule type="cellIs" dxfId="115" priority="167" stopIfTrue="1" operator="equal">
      <formula>0</formula>
    </cfRule>
  </conditionalFormatting>
  <conditionalFormatting sqref="E165">
    <cfRule type="cellIs" dxfId="114" priority="162" stopIfTrue="1" operator="equal">
      <formula>0</formula>
    </cfRule>
  </conditionalFormatting>
  <conditionalFormatting sqref="H165">
    <cfRule type="cellIs" dxfId="113" priority="164" stopIfTrue="1" operator="equal">
      <formula>0</formula>
    </cfRule>
  </conditionalFormatting>
  <conditionalFormatting sqref="E165">
    <cfRule type="cellIs" dxfId="112" priority="161" stopIfTrue="1" operator="equal">
      <formula>0</formula>
    </cfRule>
  </conditionalFormatting>
  <conditionalFormatting sqref="F165">
    <cfRule type="cellIs" dxfId="111" priority="163" stopIfTrue="1" operator="equal">
      <formula>0</formula>
    </cfRule>
  </conditionalFormatting>
  <conditionalFormatting sqref="B141:C158">
    <cfRule type="cellIs" dxfId="110" priority="160" stopIfTrue="1" operator="equal">
      <formula>0</formula>
    </cfRule>
  </conditionalFormatting>
  <conditionalFormatting sqref="B141:C158">
    <cfRule type="cellIs" dxfId="109" priority="159" stopIfTrue="1" operator="equal">
      <formula>0</formula>
    </cfRule>
  </conditionalFormatting>
  <conditionalFormatting sqref="B166:C177">
    <cfRule type="cellIs" dxfId="108" priority="158" stopIfTrue="1" operator="equal">
      <formula>0</formula>
    </cfRule>
  </conditionalFormatting>
  <conditionalFormatting sqref="B166:C177">
    <cfRule type="cellIs" dxfId="107" priority="157" stopIfTrue="1" operator="equal">
      <formula>0</formula>
    </cfRule>
  </conditionalFormatting>
  <conditionalFormatting sqref="B159:C159">
    <cfRule type="cellIs" dxfId="106" priority="156" stopIfTrue="1" operator="equal">
      <formula>0</formula>
    </cfRule>
  </conditionalFormatting>
  <conditionalFormatting sqref="B159:C159">
    <cfRule type="cellIs" dxfId="105" priority="155" stopIfTrue="1" operator="equal">
      <formula>0</formula>
    </cfRule>
  </conditionalFormatting>
  <conditionalFormatting sqref="B164:C164">
    <cfRule type="cellIs" dxfId="104" priority="154" stopIfTrue="1" operator="equal">
      <formula>0</formula>
    </cfRule>
  </conditionalFormatting>
  <conditionalFormatting sqref="B164:C164">
    <cfRule type="cellIs" dxfId="103" priority="153" stopIfTrue="1" operator="equal">
      <formula>0</formula>
    </cfRule>
  </conditionalFormatting>
  <conditionalFormatting sqref="H60 D60">
    <cfRule type="cellIs" dxfId="102" priority="152" stopIfTrue="1" operator="equal">
      <formula>0</formula>
    </cfRule>
  </conditionalFormatting>
  <conditionalFormatting sqref="B60:C60">
    <cfRule type="cellIs" dxfId="101" priority="151" stopIfTrue="1" operator="equal">
      <formula>0</formula>
    </cfRule>
  </conditionalFormatting>
  <conditionalFormatting sqref="B60:C60">
    <cfRule type="cellIs" dxfId="100" priority="150" stopIfTrue="1" operator="equal">
      <formula>0</formula>
    </cfRule>
  </conditionalFormatting>
  <conditionalFormatting sqref="F60">
    <cfRule type="cellIs" dxfId="99" priority="149" stopIfTrue="1" operator="equal">
      <formula>0</formula>
    </cfRule>
  </conditionalFormatting>
  <conditionalFormatting sqref="E60">
    <cfRule type="cellIs" dxfId="98" priority="148" stopIfTrue="1" operator="equal">
      <formula>0</formula>
    </cfRule>
  </conditionalFormatting>
  <conditionalFormatting sqref="E60">
    <cfRule type="cellIs" dxfId="97" priority="147" stopIfTrue="1" operator="equal">
      <formula>0</formula>
    </cfRule>
  </conditionalFormatting>
  <conditionalFormatting sqref="B210:C219">
    <cfRule type="cellIs" dxfId="96" priority="146" stopIfTrue="1" operator="equal">
      <formula>0</formula>
    </cfRule>
  </conditionalFormatting>
  <conditionalFormatting sqref="B210:C219">
    <cfRule type="cellIs" dxfId="95" priority="145" stopIfTrue="1" operator="equal">
      <formula>0</formula>
    </cfRule>
  </conditionalFormatting>
  <conditionalFormatting sqref="E210:E219">
    <cfRule type="cellIs" dxfId="94" priority="143" stopIfTrue="1" operator="equal">
      <formula>0</formula>
    </cfRule>
  </conditionalFormatting>
  <conditionalFormatting sqref="E210:E219">
    <cfRule type="cellIs" dxfId="93" priority="142" stopIfTrue="1" operator="equal">
      <formula>0</formula>
    </cfRule>
  </conditionalFormatting>
  <conditionalFormatting sqref="F210:F219">
    <cfRule type="cellIs" dxfId="92" priority="144" stopIfTrue="1" operator="equal">
      <formula>0</formula>
    </cfRule>
  </conditionalFormatting>
  <conditionalFormatting sqref="B220:C220">
    <cfRule type="cellIs" dxfId="91" priority="141" stopIfTrue="1" operator="equal">
      <formula>0</formula>
    </cfRule>
  </conditionalFormatting>
  <conditionalFormatting sqref="B220:C220">
    <cfRule type="cellIs" dxfId="90" priority="140" stopIfTrue="1" operator="equal">
      <formula>0</formula>
    </cfRule>
  </conditionalFormatting>
  <conditionalFormatting sqref="B221:C222">
    <cfRule type="cellIs" dxfId="89" priority="139" stopIfTrue="1" operator="equal">
      <formula>0</formula>
    </cfRule>
  </conditionalFormatting>
  <conditionalFormatting sqref="B221:C222">
    <cfRule type="cellIs" dxfId="88" priority="138" stopIfTrue="1" operator="equal">
      <formula>0</formula>
    </cfRule>
  </conditionalFormatting>
  <conditionalFormatting sqref="B229:C231">
    <cfRule type="cellIs" dxfId="87" priority="137" stopIfTrue="1" operator="equal">
      <formula>0</formula>
    </cfRule>
  </conditionalFormatting>
  <conditionalFormatting sqref="B229:C231">
    <cfRule type="cellIs" dxfId="86" priority="136" stopIfTrue="1" operator="equal">
      <formula>0</formula>
    </cfRule>
  </conditionalFormatting>
  <conditionalFormatting sqref="E229:E231">
    <cfRule type="cellIs" dxfId="85" priority="135" stopIfTrue="1" operator="equal">
      <formula>0</formula>
    </cfRule>
  </conditionalFormatting>
  <conditionalFormatting sqref="E229:E231">
    <cfRule type="cellIs" dxfId="84" priority="134" stopIfTrue="1" operator="equal">
      <formula>0</formula>
    </cfRule>
  </conditionalFormatting>
  <conditionalFormatting sqref="B234:C234">
    <cfRule type="cellIs" dxfId="83" priority="133" stopIfTrue="1" operator="equal">
      <formula>0</formula>
    </cfRule>
  </conditionalFormatting>
  <conditionalFormatting sqref="B234:C234">
    <cfRule type="cellIs" dxfId="82" priority="132" stopIfTrue="1" operator="equal">
      <formula>0</formula>
    </cfRule>
  </conditionalFormatting>
  <conditionalFormatting sqref="B235:C235">
    <cfRule type="cellIs" dxfId="81" priority="131" stopIfTrue="1" operator="equal">
      <formula>0</formula>
    </cfRule>
  </conditionalFormatting>
  <conditionalFormatting sqref="B235:C235">
    <cfRule type="cellIs" dxfId="80" priority="130" stopIfTrue="1" operator="equal">
      <formula>0</formula>
    </cfRule>
  </conditionalFormatting>
  <conditionalFormatting sqref="B236:C236">
    <cfRule type="cellIs" dxfId="79" priority="125" stopIfTrue="1" operator="equal">
      <formula>0</formula>
    </cfRule>
  </conditionalFormatting>
  <conditionalFormatting sqref="B236:C236">
    <cfRule type="cellIs" dxfId="78" priority="124" stopIfTrue="1" operator="equal">
      <formula>0</formula>
    </cfRule>
  </conditionalFormatting>
  <conditionalFormatting sqref="H236 D236">
    <cfRule type="cellIs" dxfId="77" priority="129" stopIfTrue="1" operator="equal">
      <formula>0</formula>
    </cfRule>
  </conditionalFormatting>
  <conditionalFormatting sqref="E236">
    <cfRule type="cellIs" dxfId="76" priority="127" stopIfTrue="1" operator="equal">
      <formula>0</formula>
    </cfRule>
  </conditionalFormatting>
  <conditionalFormatting sqref="E236">
    <cfRule type="cellIs" dxfId="75" priority="126" stopIfTrue="1" operator="equal">
      <formula>0</formula>
    </cfRule>
  </conditionalFormatting>
  <conditionalFormatting sqref="F236">
    <cfRule type="cellIs" dxfId="74" priority="128" stopIfTrue="1" operator="equal">
      <formula>0</formula>
    </cfRule>
  </conditionalFormatting>
  <conditionalFormatting sqref="D18:D37">
    <cfRule type="cellIs" dxfId="73" priority="123" stopIfTrue="1" operator="equal">
      <formula>0</formula>
    </cfRule>
  </conditionalFormatting>
  <conditionalFormatting sqref="F15">
    <cfRule type="cellIs" dxfId="72" priority="120" stopIfTrue="1" operator="equal">
      <formula>0</formula>
    </cfRule>
  </conditionalFormatting>
  <conditionalFormatting sqref="K22:L26 K28:L33 K35:L236 K17:L20 K15:L15">
    <cfRule type="expression" dxfId="71" priority="115">
      <formula>G15="PILAR RET."</formula>
    </cfRule>
  </conditionalFormatting>
  <conditionalFormatting sqref="M36 M38:M236 M17:M21 M15 M26:M34">
    <cfRule type="expression" dxfId="70" priority="114">
      <formula>G15="PILAR RET."</formula>
    </cfRule>
  </conditionalFormatting>
  <conditionalFormatting sqref="X12:Y12">
    <cfRule type="cellIs" dxfId="69" priority="100" stopIfTrue="1" operator="equal">
      <formula>0</formula>
    </cfRule>
  </conditionalFormatting>
  <conditionalFormatting sqref="Z12">
    <cfRule type="cellIs" dxfId="68" priority="109" stopIfTrue="1" operator="equal">
      <formula>0</formula>
    </cfRule>
  </conditionalFormatting>
  <conditionalFormatting sqref="R12:S12">
    <cfRule type="cellIs" dxfId="67" priority="103" stopIfTrue="1" operator="equal">
      <formula>0</formula>
    </cfRule>
  </conditionalFormatting>
  <conditionalFormatting sqref="S15 S17:S236">
    <cfRule type="cellIs" dxfId="66" priority="101" stopIfTrue="1" operator="equal">
      <formula>0</formula>
    </cfRule>
  </conditionalFormatting>
  <conditionalFormatting sqref="J15">
    <cfRule type="expression" dxfId="65" priority="99">
      <formula>G15="PRÉ-MOLD."</formula>
    </cfRule>
  </conditionalFormatting>
  <conditionalFormatting sqref="J28:J33 J35:J236">
    <cfRule type="expression" dxfId="64" priority="97">
      <formula>G28="PRÉ-MOLD."</formula>
    </cfRule>
  </conditionalFormatting>
  <conditionalFormatting sqref="K15">
    <cfRule type="expression" dxfId="63" priority="96">
      <formula>G15="PRÉ-MOLD."</formula>
    </cfRule>
  </conditionalFormatting>
  <conditionalFormatting sqref="K17:K20 K22:K26 K28:K33 K35:K236">
    <cfRule type="expression" dxfId="62" priority="95">
      <formula>G17="PRÉ-MOLD."</formula>
    </cfRule>
  </conditionalFormatting>
  <conditionalFormatting sqref="L15">
    <cfRule type="expression" dxfId="61" priority="94">
      <formula>G15="PRÉ-MOLD."</formula>
    </cfRule>
  </conditionalFormatting>
  <conditionalFormatting sqref="L17:L20 L22:L26 L28:L33 L35:L236">
    <cfRule type="expression" dxfId="60" priority="93">
      <formula>G17="PRÉ-MOLD."</formula>
    </cfRule>
  </conditionalFormatting>
  <conditionalFormatting sqref="M15">
    <cfRule type="expression" dxfId="59" priority="92">
      <formula>G15="PRÉ-MOLD."</formula>
    </cfRule>
  </conditionalFormatting>
  <conditionalFormatting sqref="M17:M21 M36 M38:M236 M26:M34">
    <cfRule type="expression" dxfId="58" priority="91">
      <formula>G17="PRÉ-MOLD."</formula>
    </cfRule>
  </conditionalFormatting>
  <conditionalFormatting sqref="J17:J20 J22:J26">
    <cfRule type="expression" dxfId="57" priority="82">
      <formula>G17="PRÉ-MOLD."</formula>
    </cfRule>
  </conditionalFormatting>
  <conditionalFormatting sqref="M17:M21 M26:M27">
    <cfRule type="expression" dxfId="56" priority="81">
      <formula>G17="PRÉ-MOLD."</formula>
    </cfRule>
  </conditionalFormatting>
  <conditionalFormatting sqref="K17">
    <cfRule type="expression" dxfId="55" priority="80">
      <formula>G17="PRÉ-MOLD."</formula>
    </cfRule>
  </conditionalFormatting>
  <conditionalFormatting sqref="L17">
    <cfRule type="expression" dxfId="54" priority="79">
      <formula>G17="PRÉ-MOLD."</formula>
    </cfRule>
  </conditionalFormatting>
  <conditionalFormatting sqref="K21:L21">
    <cfRule type="expression" dxfId="53" priority="78">
      <formula>G21="PILAR RET."</formula>
    </cfRule>
  </conditionalFormatting>
  <conditionalFormatting sqref="K21">
    <cfRule type="expression" dxfId="52" priority="77">
      <formula>G21="PRÉ-MOLD."</formula>
    </cfRule>
  </conditionalFormatting>
  <conditionalFormatting sqref="L21">
    <cfRule type="expression" dxfId="51" priority="76">
      <formula>G21="PRÉ-MOLD."</formula>
    </cfRule>
  </conditionalFormatting>
  <conditionalFormatting sqref="J21">
    <cfRule type="expression" dxfId="50" priority="75">
      <formula>G21="PRÉ-MOLD."</formula>
    </cfRule>
  </conditionalFormatting>
  <conditionalFormatting sqref="K27:L27">
    <cfRule type="expression" dxfId="49" priority="74">
      <formula>G27="PILAR RET."</formula>
    </cfRule>
  </conditionalFormatting>
  <conditionalFormatting sqref="K27">
    <cfRule type="expression" dxfId="48" priority="73">
      <formula>G27="PRÉ-MOLD."</formula>
    </cfRule>
  </conditionalFormatting>
  <conditionalFormatting sqref="L27">
    <cfRule type="expression" dxfId="47" priority="72">
      <formula>G27="PRÉ-MOLD."</formula>
    </cfRule>
  </conditionalFormatting>
  <conditionalFormatting sqref="J27">
    <cfRule type="expression" dxfId="46" priority="71">
      <formula>G27="PRÉ-MOLD."</formula>
    </cfRule>
  </conditionalFormatting>
  <conditionalFormatting sqref="K34:L34">
    <cfRule type="expression" dxfId="45" priority="70">
      <formula>G34="PILAR RET."</formula>
    </cfRule>
  </conditionalFormatting>
  <conditionalFormatting sqref="J34">
    <cfRule type="expression" dxfId="44" priority="69">
      <formula>G34="PRÉ-MOLD."</formula>
    </cfRule>
  </conditionalFormatting>
  <conditionalFormatting sqref="K34">
    <cfRule type="expression" dxfId="43" priority="68">
      <formula>G34="PRÉ-MOLD."</formula>
    </cfRule>
  </conditionalFormatting>
  <conditionalFormatting sqref="L34">
    <cfRule type="expression" dxfId="42" priority="67">
      <formula>G34="PRÉ-MOLD."</formula>
    </cfRule>
  </conditionalFormatting>
  <conditionalFormatting sqref="M35">
    <cfRule type="expression" dxfId="41" priority="65">
      <formula>#REF!="PILAR RET."</formula>
    </cfRule>
  </conditionalFormatting>
  <conditionalFormatting sqref="M37">
    <cfRule type="expression" dxfId="40" priority="62">
      <formula>#REF!="PILAR RET."</formula>
    </cfRule>
  </conditionalFormatting>
  <conditionalFormatting sqref="C38">
    <cfRule type="cellIs" dxfId="39" priority="61" stopIfTrue="1" operator="equal">
      <formula>0</formula>
    </cfRule>
  </conditionalFormatting>
  <conditionalFormatting sqref="B38">
    <cfRule type="cellIs" dxfId="38" priority="60" stopIfTrue="1" operator="equal">
      <formula>0</formula>
    </cfRule>
  </conditionalFormatting>
  <conditionalFormatting sqref="B38">
    <cfRule type="cellIs" dxfId="37" priority="59" stopIfTrue="1" operator="equal">
      <formula>0</formula>
    </cfRule>
  </conditionalFormatting>
  <conditionalFormatting sqref="R16 N16:P16 U16:Z16">
    <cfRule type="cellIs" dxfId="36" priority="56" stopIfTrue="1" operator="equal">
      <formula>0</formula>
    </cfRule>
  </conditionalFormatting>
  <conditionalFormatting sqref="H16">
    <cfRule type="cellIs" dxfId="35" priority="55" stopIfTrue="1" operator="equal">
      <formula>0</formula>
    </cfRule>
  </conditionalFormatting>
  <conditionalFormatting sqref="S16">
    <cfRule type="cellIs" dxfId="34" priority="46" stopIfTrue="1" operator="equal">
      <formula>0</formula>
    </cfRule>
  </conditionalFormatting>
  <conditionalFormatting sqref="K16:L16">
    <cfRule type="expression" dxfId="33" priority="48">
      <formula>G16="PILAR RET."</formula>
    </cfRule>
  </conditionalFormatting>
  <conditionalFormatting sqref="M16">
    <cfRule type="expression" dxfId="32" priority="47">
      <formula>G16="PILAR RET."</formula>
    </cfRule>
  </conditionalFormatting>
  <conditionalFormatting sqref="J16">
    <cfRule type="expression" dxfId="31" priority="45">
      <formula>G16="PRÉ-MOLD."</formula>
    </cfRule>
  </conditionalFormatting>
  <conditionalFormatting sqref="K16">
    <cfRule type="expression" dxfId="30" priority="44">
      <formula>G16="PRÉ-MOLD."</formula>
    </cfRule>
  </conditionalFormatting>
  <conditionalFormatting sqref="L16">
    <cfRule type="expression" dxfId="29" priority="43">
      <formula>G16="PRÉ-MOLD."</formula>
    </cfRule>
  </conditionalFormatting>
  <conditionalFormatting sqref="M16">
    <cfRule type="expression" dxfId="28" priority="42">
      <formula>G16="PRÉ-MOLD."</formula>
    </cfRule>
  </conditionalFormatting>
  <conditionalFormatting sqref="D15:D17">
    <cfRule type="cellIs" dxfId="27" priority="29" stopIfTrue="1" operator="equal">
      <formula>0</formula>
    </cfRule>
  </conditionalFormatting>
  <conditionalFormatting sqref="E15">
    <cfRule type="cellIs" dxfId="26" priority="28" stopIfTrue="1" operator="equal">
      <formula>0</formula>
    </cfRule>
  </conditionalFormatting>
  <conditionalFormatting sqref="E15">
    <cfRule type="cellIs" dxfId="25" priority="27" stopIfTrue="1" operator="equal">
      <formula>0</formula>
    </cfRule>
  </conditionalFormatting>
  <conditionalFormatting sqref="B18:C21">
    <cfRule type="cellIs" dxfId="24" priority="20" stopIfTrue="1" operator="equal">
      <formula>0</formula>
    </cfRule>
  </conditionalFormatting>
  <conditionalFormatting sqref="B18:C21">
    <cfRule type="cellIs" dxfId="23" priority="19" stopIfTrue="1" operator="equal">
      <formula>0</formula>
    </cfRule>
  </conditionalFormatting>
  <conditionalFormatting sqref="B15:C15">
    <cfRule type="cellIs" dxfId="22" priority="24" stopIfTrue="1" operator="equal">
      <formula>0</formula>
    </cfRule>
  </conditionalFormatting>
  <conditionalFormatting sqref="B15:C15">
    <cfRule type="cellIs" dxfId="21" priority="23" stopIfTrue="1" operator="equal">
      <formula>0</formula>
    </cfRule>
  </conditionalFormatting>
  <conditionalFormatting sqref="E18:E22">
    <cfRule type="cellIs" dxfId="20" priority="22" stopIfTrue="1" operator="equal">
      <formula>0</formula>
    </cfRule>
  </conditionalFormatting>
  <conditionalFormatting sqref="E18:E22">
    <cfRule type="cellIs" dxfId="19" priority="21" stopIfTrue="1" operator="equal">
      <formula>0</formula>
    </cfRule>
  </conditionalFormatting>
  <conditionalFormatting sqref="B22:C22">
    <cfRule type="cellIs" dxfId="18" priority="18" stopIfTrue="1" operator="equal">
      <formula>0</formula>
    </cfRule>
  </conditionalFormatting>
  <conditionalFormatting sqref="B22:C22">
    <cfRule type="cellIs" dxfId="17" priority="17" stopIfTrue="1" operator="equal">
      <formula>0</formula>
    </cfRule>
  </conditionalFormatting>
  <conditionalFormatting sqref="M22">
    <cfRule type="expression" dxfId="16" priority="16">
      <formula>#REF!="PILAR RET."</formula>
    </cfRule>
  </conditionalFormatting>
  <conditionalFormatting sqref="B23:C37">
    <cfRule type="cellIs" dxfId="15" priority="15" stopIfTrue="1" operator="equal">
      <formula>0</formula>
    </cfRule>
  </conditionalFormatting>
  <conditionalFormatting sqref="B23:C37">
    <cfRule type="cellIs" dxfId="14" priority="14" stopIfTrue="1" operator="equal">
      <formula>0</formula>
    </cfRule>
  </conditionalFormatting>
  <conditionalFormatting sqref="E23:E29 E31:E37">
    <cfRule type="cellIs" dxfId="13" priority="13" stopIfTrue="1" operator="equal">
      <formula>0</formula>
    </cfRule>
  </conditionalFormatting>
  <conditionalFormatting sqref="E23:E29 E31:E37">
    <cfRule type="cellIs" dxfId="12" priority="12" stopIfTrue="1" operator="equal">
      <formula>0</formula>
    </cfRule>
  </conditionalFormatting>
  <conditionalFormatting sqref="M23">
    <cfRule type="expression" dxfId="11" priority="11">
      <formula>#REF!="PILAR RET."</formula>
    </cfRule>
  </conditionalFormatting>
  <conditionalFormatting sqref="M24">
    <cfRule type="expression" dxfId="10" priority="10">
      <formula>#REF!="PILAR RET."</formula>
    </cfRule>
  </conditionalFormatting>
  <conditionalFormatting sqref="M25">
    <cfRule type="expression" dxfId="9" priority="9">
      <formula>#REF!="PILAR RET."</formula>
    </cfRule>
  </conditionalFormatting>
  <conditionalFormatting sqref="F30">
    <cfRule type="cellIs" dxfId="8" priority="8" stopIfTrue="1" operator="equal">
      <formula>0</formula>
    </cfRule>
  </conditionalFormatting>
  <conditionalFormatting sqref="E30">
    <cfRule type="cellIs" dxfId="7" priority="7" stopIfTrue="1" operator="equal">
      <formula>0</formula>
    </cfRule>
  </conditionalFormatting>
  <conditionalFormatting sqref="E30">
    <cfRule type="cellIs" dxfId="6" priority="6" stopIfTrue="1" operator="equal">
      <formula>0</formula>
    </cfRule>
  </conditionalFormatting>
  <conditionalFormatting sqref="B16:C17">
    <cfRule type="cellIs" dxfId="5" priority="5" stopIfTrue="1" operator="equal">
      <formula>0</formula>
    </cfRule>
  </conditionalFormatting>
  <conditionalFormatting sqref="B16:C17">
    <cfRule type="cellIs" dxfId="4" priority="4" stopIfTrue="1" operator="equal">
      <formula>0</formula>
    </cfRule>
  </conditionalFormatting>
  <conditionalFormatting sqref="F16:F17">
    <cfRule type="cellIs" dxfId="3" priority="3" stopIfTrue="1" operator="equal">
      <formula>0</formula>
    </cfRule>
  </conditionalFormatting>
  <conditionalFormatting sqref="E16:E17">
    <cfRule type="cellIs" dxfId="2" priority="2" stopIfTrue="1" operator="equal">
      <formula>0</formula>
    </cfRule>
  </conditionalFormatting>
  <conditionalFormatting sqref="E16:E17">
    <cfRule type="cellIs" dxfId="1" priority="1" stopIfTrue="1" operator="equal">
      <formula>0</formula>
    </cfRule>
  </conditionalFormatting>
  <dataValidations disablePrompts="1" count="1">
    <dataValidation type="list" errorStyle="warning" allowBlank="1" showInputMessage="1" showErrorMessage="1" errorTitle="TIPO DE ELEMENTO" error="ELEMENTO INVÁLIDO" promptTitle="TIPO DE LAJE" prompt="SELECIONE O TIPO DE LAJE" sqref="G15:G236" xr:uid="{00000000-0002-0000-0600-000000000000}">
      <formula1>$AB$2:$AB$4</formula1>
    </dataValidation>
  </dataValidations>
  <printOptions horizontalCentered="1"/>
  <pageMargins left="0.19685039370078741" right="0.19685039370078741" top="0.59055118110236227" bottom="0.59055118110236227" header="0.31496062992125984" footer="0.39370078740157483"/>
  <pageSetup paperSize="9" scale="86" orientation="landscape" horizontalDpi="4294967294" verticalDpi="300" r:id="rId1"/>
  <headerFooter alignWithMargins="0">
    <oddFooter>&amp;C&amp;"Calibri,Regular"&amp;8Página &amp;P de &amp;N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B1:AL134"/>
  <sheetViews>
    <sheetView showGridLines="0" tabSelected="1" view="pageBreakPreview" zoomScaleNormal="85" zoomScaleSheetLayoutView="100" workbookViewId="0">
      <selection activeCell="D72" sqref="D72"/>
    </sheetView>
  </sheetViews>
  <sheetFormatPr defaultColWidth="9.140625" defaultRowHeight="11.25" x14ac:dyDescent="0.2"/>
  <cols>
    <col min="1" max="1" width="2.140625" style="130" customWidth="1"/>
    <col min="2" max="24" width="9.140625" style="130"/>
    <col min="25" max="25" width="14.42578125" style="130" customWidth="1"/>
    <col min="26" max="26" width="1.7109375" style="130" customWidth="1"/>
    <col min="27" max="27" width="4.7109375" style="130" customWidth="1"/>
    <col min="28" max="28" width="10.7109375" style="130" customWidth="1"/>
    <col min="29" max="29" width="9.140625" style="130"/>
    <col min="30" max="33" width="0" style="130" hidden="1" customWidth="1"/>
    <col min="34" max="16384" width="9.140625" style="130"/>
  </cols>
  <sheetData>
    <row r="1" spans="2:38" s="75" customFormat="1" ht="4.5" customHeight="1" thickBot="1" x14ac:dyDescent="0.25"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</row>
    <row r="2" spans="2:38" s="75" customFormat="1" ht="12" customHeight="1" x14ac:dyDescent="0.2">
      <c r="B2" s="557" t="s">
        <v>127</v>
      </c>
      <c r="C2" s="558"/>
      <c r="D2" s="558"/>
      <c r="E2" s="558"/>
      <c r="F2" s="558"/>
      <c r="G2" s="558"/>
      <c r="H2" s="558"/>
      <c r="I2" s="558"/>
      <c r="J2" s="558"/>
      <c r="K2" s="558"/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W2" s="559"/>
      <c r="X2" s="551"/>
      <c r="Y2" s="552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</row>
    <row r="3" spans="2:38" s="75" customFormat="1" ht="30.75" customHeight="1" x14ac:dyDescent="0.2">
      <c r="B3" s="560"/>
      <c r="C3" s="561"/>
      <c r="D3" s="561"/>
      <c r="E3" s="561"/>
      <c r="F3" s="561"/>
      <c r="G3" s="561"/>
      <c r="H3" s="561"/>
      <c r="I3" s="561"/>
      <c r="J3" s="561"/>
      <c r="K3" s="561"/>
      <c r="L3" s="561"/>
      <c r="M3" s="561"/>
      <c r="N3" s="561"/>
      <c r="O3" s="561"/>
      <c r="P3" s="561"/>
      <c r="Q3" s="561"/>
      <c r="R3" s="561"/>
      <c r="S3" s="561"/>
      <c r="T3" s="561"/>
      <c r="U3" s="561"/>
      <c r="V3" s="561"/>
      <c r="W3" s="562"/>
      <c r="X3" s="553"/>
      <c r="Y3" s="554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</row>
    <row r="4" spans="2:38" s="75" customFormat="1" ht="19.5" customHeight="1" thickBot="1" x14ac:dyDescent="0.25">
      <c r="B4" s="563"/>
      <c r="C4" s="564"/>
      <c r="D4" s="564"/>
      <c r="E4" s="564"/>
      <c r="F4" s="564"/>
      <c r="G4" s="564"/>
      <c r="H4" s="564"/>
      <c r="I4" s="564"/>
      <c r="J4" s="564"/>
      <c r="K4" s="564"/>
      <c r="L4" s="564"/>
      <c r="M4" s="564"/>
      <c r="N4" s="564"/>
      <c r="O4" s="564"/>
      <c r="P4" s="564"/>
      <c r="Q4" s="564"/>
      <c r="R4" s="564"/>
      <c r="S4" s="564"/>
      <c r="T4" s="564"/>
      <c r="U4" s="564"/>
      <c r="V4" s="564"/>
      <c r="W4" s="565"/>
      <c r="X4" s="555"/>
      <c r="Y4" s="55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</row>
    <row r="5" spans="2:38" ht="5.25" customHeight="1" thickBot="1" x14ac:dyDescent="0.25"/>
    <row r="6" spans="2:38" ht="12" x14ac:dyDescent="0.2">
      <c r="B6" s="543" t="s">
        <v>212</v>
      </c>
      <c r="C6" s="544"/>
      <c r="D6" s="544"/>
      <c r="E6" s="544"/>
      <c r="F6" s="544"/>
      <c r="G6" s="544"/>
      <c r="H6" s="544"/>
      <c r="I6" s="545"/>
      <c r="J6" s="543" t="s">
        <v>118</v>
      </c>
      <c r="K6" s="544"/>
      <c r="L6" s="544"/>
      <c r="M6" s="544"/>
      <c r="N6" s="544"/>
      <c r="O6" s="544"/>
      <c r="P6" s="544"/>
      <c r="Q6" s="545"/>
      <c r="R6" s="543" t="s">
        <v>104</v>
      </c>
      <c r="S6" s="544"/>
      <c r="T6" s="544"/>
      <c r="U6" s="544"/>
      <c r="V6" s="544"/>
      <c r="W6" s="544"/>
      <c r="X6" s="544"/>
      <c r="Y6" s="545"/>
    </row>
    <row r="7" spans="2:38" x14ac:dyDescent="0.2">
      <c r="B7" s="546" t="s">
        <v>65</v>
      </c>
      <c r="C7" s="547"/>
      <c r="D7" s="541" t="s">
        <v>103</v>
      </c>
      <c r="E7" s="541"/>
      <c r="F7" s="541"/>
      <c r="G7" s="541" t="s">
        <v>102</v>
      </c>
      <c r="H7" s="541"/>
      <c r="I7" s="542"/>
      <c r="J7" s="546" t="s">
        <v>65</v>
      </c>
      <c r="K7" s="547"/>
      <c r="L7" s="541" t="s">
        <v>103</v>
      </c>
      <c r="M7" s="541"/>
      <c r="N7" s="541"/>
      <c r="O7" s="541" t="s">
        <v>102</v>
      </c>
      <c r="P7" s="541"/>
      <c r="Q7" s="542"/>
      <c r="R7" s="546" t="s">
        <v>65</v>
      </c>
      <c r="S7" s="547"/>
      <c r="T7" s="541" t="s">
        <v>103</v>
      </c>
      <c r="U7" s="541"/>
      <c r="V7" s="541"/>
      <c r="W7" s="541" t="s">
        <v>102</v>
      </c>
      <c r="X7" s="541"/>
      <c r="Y7" s="542"/>
    </row>
    <row r="8" spans="2:38" ht="12" x14ac:dyDescent="0.2">
      <c r="B8" s="175" t="s">
        <v>101</v>
      </c>
      <c r="C8" s="79"/>
      <c r="D8" s="533">
        <f>Y35</f>
        <v>53.9</v>
      </c>
      <c r="E8" s="534"/>
      <c r="F8" s="77" t="s">
        <v>24</v>
      </c>
      <c r="G8" s="536">
        <f>D8/$AK$11</f>
        <v>53.9</v>
      </c>
      <c r="H8" s="536"/>
      <c r="I8" s="176" t="s">
        <v>24</v>
      </c>
      <c r="J8" s="175" t="s">
        <v>101</v>
      </c>
      <c r="K8" s="79"/>
      <c r="L8" s="533">
        <f>Y50</f>
        <v>201.2</v>
      </c>
      <c r="M8" s="534"/>
      <c r="N8" s="77" t="s">
        <v>24</v>
      </c>
      <c r="O8" s="536">
        <f>L8/$AK$11</f>
        <v>201.2</v>
      </c>
      <c r="P8" s="536"/>
      <c r="Q8" s="176" t="s">
        <v>24</v>
      </c>
      <c r="R8" s="175" t="s">
        <v>101</v>
      </c>
      <c r="S8" s="79"/>
      <c r="T8" s="533">
        <f>Y65+Y80</f>
        <v>610.4</v>
      </c>
      <c r="U8" s="534"/>
      <c r="V8" s="77" t="s">
        <v>24</v>
      </c>
      <c r="W8" s="536">
        <f>T8/$AK$11</f>
        <v>610.4</v>
      </c>
      <c r="X8" s="536"/>
      <c r="Y8" s="176" t="s">
        <v>24</v>
      </c>
    </row>
    <row r="9" spans="2:38" ht="12" x14ac:dyDescent="0.2">
      <c r="B9" s="539" t="s">
        <v>94</v>
      </c>
      <c r="C9" s="540"/>
      <c r="D9" s="533">
        <f t="shared" ref="D9:D16" si="0">Y36</f>
        <v>0</v>
      </c>
      <c r="E9" s="534"/>
      <c r="F9" s="77" t="s">
        <v>24</v>
      </c>
      <c r="G9" s="536">
        <f t="shared" ref="G9:G16" si="1">D9/$AK$11</f>
        <v>0</v>
      </c>
      <c r="H9" s="536"/>
      <c r="I9" s="176" t="s">
        <v>24</v>
      </c>
      <c r="J9" s="539" t="s">
        <v>94</v>
      </c>
      <c r="K9" s="540"/>
      <c r="L9" s="533">
        <f t="shared" ref="L9:L16" si="2">Y51</f>
        <v>104.6</v>
      </c>
      <c r="M9" s="534"/>
      <c r="N9" s="77" t="s">
        <v>24</v>
      </c>
      <c r="O9" s="536">
        <f t="shared" ref="O9:O16" si="3">L9/$AK$11</f>
        <v>104.6</v>
      </c>
      <c r="P9" s="536"/>
      <c r="Q9" s="176" t="s">
        <v>24</v>
      </c>
      <c r="R9" s="539" t="s">
        <v>94</v>
      </c>
      <c r="S9" s="540"/>
      <c r="T9" s="533">
        <f t="shared" ref="T9:T16" si="4">Y66+Y81</f>
        <v>175.4</v>
      </c>
      <c r="U9" s="534"/>
      <c r="V9" s="77" t="s">
        <v>24</v>
      </c>
      <c r="W9" s="536">
        <f t="shared" ref="W9:W16" si="5">T9/$AK$11</f>
        <v>175.4</v>
      </c>
      <c r="X9" s="536"/>
      <c r="Y9" s="176" t="s">
        <v>24</v>
      </c>
    </row>
    <row r="10" spans="2:38" ht="12" x14ac:dyDescent="0.2">
      <c r="B10" s="539" t="s">
        <v>95</v>
      </c>
      <c r="C10" s="540"/>
      <c r="D10" s="533">
        <f t="shared" si="0"/>
        <v>0</v>
      </c>
      <c r="E10" s="534"/>
      <c r="F10" s="77" t="s">
        <v>24</v>
      </c>
      <c r="G10" s="536">
        <f t="shared" si="1"/>
        <v>0</v>
      </c>
      <c r="H10" s="536"/>
      <c r="I10" s="176" t="s">
        <v>24</v>
      </c>
      <c r="J10" s="539" t="s">
        <v>95</v>
      </c>
      <c r="K10" s="540"/>
      <c r="L10" s="533">
        <f t="shared" si="2"/>
        <v>0</v>
      </c>
      <c r="M10" s="534"/>
      <c r="N10" s="77" t="s">
        <v>24</v>
      </c>
      <c r="O10" s="536">
        <f t="shared" si="3"/>
        <v>0</v>
      </c>
      <c r="P10" s="536"/>
      <c r="Q10" s="176" t="s">
        <v>24</v>
      </c>
      <c r="R10" s="539" t="s">
        <v>95</v>
      </c>
      <c r="S10" s="540"/>
      <c r="T10" s="533">
        <f t="shared" si="4"/>
        <v>251.9</v>
      </c>
      <c r="U10" s="534"/>
      <c r="V10" s="77" t="s">
        <v>24</v>
      </c>
      <c r="W10" s="536">
        <f t="shared" si="5"/>
        <v>251.9</v>
      </c>
      <c r="X10" s="536"/>
      <c r="Y10" s="176" t="s">
        <v>24</v>
      </c>
    </row>
    <row r="11" spans="2:38" ht="12" x14ac:dyDescent="0.2">
      <c r="B11" s="539" t="s">
        <v>96</v>
      </c>
      <c r="C11" s="540"/>
      <c r="D11" s="533">
        <f t="shared" si="0"/>
        <v>407</v>
      </c>
      <c r="E11" s="534"/>
      <c r="F11" s="77" t="s">
        <v>24</v>
      </c>
      <c r="G11" s="536">
        <f t="shared" si="1"/>
        <v>407</v>
      </c>
      <c r="H11" s="536"/>
      <c r="I11" s="176" t="s">
        <v>24</v>
      </c>
      <c r="J11" s="539" t="s">
        <v>96</v>
      </c>
      <c r="K11" s="540"/>
      <c r="L11" s="533">
        <f t="shared" si="2"/>
        <v>270.60000000000002</v>
      </c>
      <c r="M11" s="534"/>
      <c r="N11" s="77" t="s">
        <v>24</v>
      </c>
      <c r="O11" s="536">
        <f t="shared" si="3"/>
        <v>270.60000000000002</v>
      </c>
      <c r="P11" s="536"/>
      <c r="Q11" s="176" t="s">
        <v>24</v>
      </c>
      <c r="R11" s="539" t="s">
        <v>96</v>
      </c>
      <c r="S11" s="540"/>
      <c r="T11" s="533">
        <f t="shared" si="4"/>
        <v>394.5</v>
      </c>
      <c r="U11" s="534"/>
      <c r="V11" s="77" t="s">
        <v>24</v>
      </c>
      <c r="W11" s="536">
        <f t="shared" si="5"/>
        <v>394.5</v>
      </c>
      <c r="X11" s="536"/>
      <c r="Y11" s="176" t="s">
        <v>24</v>
      </c>
      <c r="AH11" s="548" t="s">
        <v>69</v>
      </c>
      <c r="AI11" s="549"/>
      <c r="AJ11" s="137" t="s">
        <v>70</v>
      </c>
      <c r="AK11" s="78">
        <v>1</v>
      </c>
    </row>
    <row r="12" spans="2:38" ht="12" x14ac:dyDescent="0.2">
      <c r="B12" s="539" t="s">
        <v>97</v>
      </c>
      <c r="C12" s="540"/>
      <c r="D12" s="533">
        <f t="shared" si="0"/>
        <v>141.6</v>
      </c>
      <c r="E12" s="534"/>
      <c r="F12" s="77" t="s">
        <v>24</v>
      </c>
      <c r="G12" s="536">
        <f t="shared" si="1"/>
        <v>141.6</v>
      </c>
      <c r="H12" s="536"/>
      <c r="I12" s="176" t="s">
        <v>24</v>
      </c>
      <c r="J12" s="539" t="s">
        <v>97</v>
      </c>
      <c r="K12" s="540"/>
      <c r="L12" s="533">
        <f t="shared" si="2"/>
        <v>258.60000000000002</v>
      </c>
      <c r="M12" s="534"/>
      <c r="N12" s="77" t="s">
        <v>24</v>
      </c>
      <c r="O12" s="536">
        <f t="shared" si="3"/>
        <v>258.60000000000002</v>
      </c>
      <c r="P12" s="536"/>
      <c r="Q12" s="176" t="s">
        <v>24</v>
      </c>
      <c r="R12" s="539" t="s">
        <v>97</v>
      </c>
      <c r="S12" s="540"/>
      <c r="T12" s="533">
        <f t="shared" si="4"/>
        <v>289.29999999999995</v>
      </c>
      <c r="U12" s="534"/>
      <c r="V12" s="77" t="s">
        <v>24</v>
      </c>
      <c r="W12" s="536">
        <f t="shared" si="5"/>
        <v>289.29999999999995</v>
      </c>
      <c r="X12" s="536"/>
      <c r="Y12" s="176" t="s">
        <v>24</v>
      </c>
      <c r="AH12" s="566" t="s">
        <v>72</v>
      </c>
      <c r="AI12" s="567"/>
      <c r="AJ12" s="567"/>
      <c r="AK12" s="568"/>
    </row>
    <row r="13" spans="2:38" ht="12" x14ac:dyDescent="0.2">
      <c r="B13" s="539" t="s">
        <v>98</v>
      </c>
      <c r="C13" s="540"/>
      <c r="D13" s="533">
        <f t="shared" si="0"/>
        <v>397.7</v>
      </c>
      <c r="E13" s="534"/>
      <c r="F13" s="77" t="s">
        <v>24</v>
      </c>
      <c r="G13" s="536">
        <f t="shared" si="1"/>
        <v>397.7</v>
      </c>
      <c r="H13" s="536"/>
      <c r="I13" s="176" t="s">
        <v>24</v>
      </c>
      <c r="J13" s="539" t="s">
        <v>98</v>
      </c>
      <c r="K13" s="540"/>
      <c r="L13" s="533">
        <f t="shared" si="2"/>
        <v>0</v>
      </c>
      <c r="M13" s="534"/>
      <c r="N13" s="77" t="s">
        <v>24</v>
      </c>
      <c r="O13" s="536">
        <f t="shared" si="3"/>
        <v>0</v>
      </c>
      <c r="P13" s="536"/>
      <c r="Q13" s="176" t="s">
        <v>24</v>
      </c>
      <c r="R13" s="539" t="s">
        <v>98</v>
      </c>
      <c r="S13" s="540"/>
      <c r="T13" s="533">
        <f t="shared" si="4"/>
        <v>1509.8</v>
      </c>
      <c r="U13" s="534"/>
      <c r="V13" s="77" t="s">
        <v>24</v>
      </c>
      <c r="W13" s="536">
        <f t="shared" si="5"/>
        <v>1509.8</v>
      </c>
      <c r="X13" s="536"/>
      <c r="Y13" s="176" t="s">
        <v>24</v>
      </c>
      <c r="AH13" s="566"/>
      <c r="AI13" s="567"/>
      <c r="AJ13" s="567"/>
      <c r="AK13" s="568"/>
    </row>
    <row r="14" spans="2:38" ht="12" x14ac:dyDescent="0.2">
      <c r="B14" s="539" t="s">
        <v>99</v>
      </c>
      <c r="C14" s="540"/>
      <c r="D14" s="533">
        <f t="shared" si="0"/>
        <v>0</v>
      </c>
      <c r="E14" s="534"/>
      <c r="F14" s="77" t="s">
        <v>24</v>
      </c>
      <c r="G14" s="536">
        <f t="shared" si="1"/>
        <v>0</v>
      </c>
      <c r="H14" s="536"/>
      <c r="I14" s="176" t="s">
        <v>24</v>
      </c>
      <c r="J14" s="539" t="s">
        <v>99</v>
      </c>
      <c r="K14" s="540"/>
      <c r="L14" s="533">
        <f t="shared" si="2"/>
        <v>0</v>
      </c>
      <c r="M14" s="534"/>
      <c r="N14" s="77" t="s">
        <v>24</v>
      </c>
      <c r="O14" s="536">
        <f t="shared" si="3"/>
        <v>0</v>
      </c>
      <c r="P14" s="536"/>
      <c r="Q14" s="176" t="s">
        <v>24</v>
      </c>
      <c r="R14" s="539" t="s">
        <v>99</v>
      </c>
      <c r="S14" s="540"/>
      <c r="T14" s="533">
        <f t="shared" si="4"/>
        <v>911.3</v>
      </c>
      <c r="U14" s="534"/>
      <c r="V14" s="77" t="s">
        <v>24</v>
      </c>
      <c r="W14" s="536">
        <f t="shared" si="5"/>
        <v>911.3</v>
      </c>
      <c r="X14" s="536"/>
      <c r="Y14" s="176" t="s">
        <v>24</v>
      </c>
      <c r="AH14" s="566"/>
      <c r="AI14" s="567"/>
      <c r="AJ14" s="567"/>
      <c r="AK14" s="568"/>
    </row>
    <row r="15" spans="2:38" ht="12" x14ac:dyDescent="0.2">
      <c r="B15" s="539" t="s">
        <v>100</v>
      </c>
      <c r="C15" s="540"/>
      <c r="D15" s="533">
        <f t="shared" si="0"/>
        <v>0</v>
      </c>
      <c r="E15" s="534"/>
      <c r="F15" s="77" t="s">
        <v>24</v>
      </c>
      <c r="G15" s="536">
        <f t="shared" si="1"/>
        <v>0</v>
      </c>
      <c r="H15" s="536"/>
      <c r="I15" s="176" t="s">
        <v>24</v>
      </c>
      <c r="J15" s="539" t="s">
        <v>100</v>
      </c>
      <c r="K15" s="540"/>
      <c r="L15" s="533">
        <f t="shared" si="2"/>
        <v>0</v>
      </c>
      <c r="M15" s="534"/>
      <c r="N15" s="77" t="s">
        <v>24</v>
      </c>
      <c r="O15" s="536">
        <f t="shared" si="3"/>
        <v>0</v>
      </c>
      <c r="P15" s="536"/>
      <c r="Q15" s="176" t="s">
        <v>24</v>
      </c>
      <c r="R15" s="539" t="s">
        <v>100</v>
      </c>
      <c r="S15" s="540"/>
      <c r="T15" s="533">
        <f t="shared" si="4"/>
        <v>0</v>
      </c>
      <c r="U15" s="534"/>
      <c r="V15" s="77" t="s">
        <v>24</v>
      </c>
      <c r="W15" s="536">
        <f t="shared" si="5"/>
        <v>0</v>
      </c>
      <c r="X15" s="536"/>
      <c r="Y15" s="176" t="s">
        <v>24</v>
      </c>
      <c r="AH15" s="566"/>
      <c r="AI15" s="567"/>
      <c r="AJ15" s="567"/>
      <c r="AK15" s="568"/>
    </row>
    <row r="16" spans="2:38" ht="12.75" thickBot="1" x14ac:dyDescent="0.25">
      <c r="B16" s="531" t="s">
        <v>111</v>
      </c>
      <c r="C16" s="532"/>
      <c r="D16" s="537">
        <f t="shared" si="0"/>
        <v>0</v>
      </c>
      <c r="E16" s="538"/>
      <c r="F16" s="177" t="s">
        <v>24</v>
      </c>
      <c r="G16" s="535">
        <f t="shared" si="1"/>
        <v>0</v>
      </c>
      <c r="H16" s="535"/>
      <c r="I16" s="178" t="s">
        <v>24</v>
      </c>
      <c r="J16" s="531" t="s">
        <v>111</v>
      </c>
      <c r="K16" s="532"/>
      <c r="L16" s="537">
        <f t="shared" si="2"/>
        <v>0</v>
      </c>
      <c r="M16" s="538"/>
      <c r="N16" s="177" t="s">
        <v>24</v>
      </c>
      <c r="O16" s="535">
        <f t="shared" si="3"/>
        <v>0</v>
      </c>
      <c r="P16" s="535"/>
      <c r="Q16" s="178" t="s">
        <v>24</v>
      </c>
      <c r="R16" s="531" t="s">
        <v>111</v>
      </c>
      <c r="S16" s="532"/>
      <c r="T16" s="537">
        <f t="shared" si="4"/>
        <v>0</v>
      </c>
      <c r="U16" s="538"/>
      <c r="V16" s="177" t="s">
        <v>24</v>
      </c>
      <c r="W16" s="535">
        <f t="shared" si="5"/>
        <v>0</v>
      </c>
      <c r="X16" s="535"/>
      <c r="Y16" s="178" t="s">
        <v>24</v>
      </c>
      <c r="AH16" s="569"/>
      <c r="AI16" s="570"/>
      <c r="AJ16" s="570"/>
      <c r="AK16" s="571"/>
    </row>
    <row r="17" spans="2:35" ht="3.75" customHeight="1" thickBot="1" x14ac:dyDescent="0.25"/>
    <row r="18" spans="2:35" ht="12" x14ac:dyDescent="0.2">
      <c r="B18" s="543" t="s">
        <v>105</v>
      </c>
      <c r="C18" s="544"/>
      <c r="D18" s="544"/>
      <c r="E18" s="544"/>
      <c r="F18" s="544"/>
      <c r="G18" s="544"/>
      <c r="H18" s="544"/>
      <c r="I18" s="545"/>
      <c r="J18" s="543" t="s">
        <v>133</v>
      </c>
      <c r="K18" s="544"/>
      <c r="L18" s="544"/>
      <c r="M18" s="544"/>
      <c r="N18" s="544"/>
      <c r="O18" s="544"/>
      <c r="P18" s="544"/>
      <c r="Q18" s="545"/>
      <c r="R18" s="543" t="s">
        <v>180</v>
      </c>
      <c r="S18" s="544"/>
      <c r="T18" s="544"/>
      <c r="U18" s="544"/>
      <c r="V18" s="544"/>
      <c r="W18" s="544"/>
      <c r="X18" s="544"/>
      <c r="Y18" s="545"/>
    </row>
    <row r="19" spans="2:35" x14ac:dyDescent="0.2">
      <c r="B19" s="546" t="s">
        <v>65</v>
      </c>
      <c r="C19" s="547"/>
      <c r="D19" s="541" t="s">
        <v>103</v>
      </c>
      <c r="E19" s="541"/>
      <c r="F19" s="541"/>
      <c r="G19" s="541" t="s">
        <v>102</v>
      </c>
      <c r="H19" s="541"/>
      <c r="I19" s="542"/>
      <c r="J19" s="546" t="s">
        <v>65</v>
      </c>
      <c r="K19" s="547"/>
      <c r="L19" s="541" t="s">
        <v>103</v>
      </c>
      <c r="M19" s="541"/>
      <c r="N19" s="541"/>
      <c r="O19" s="541" t="s">
        <v>102</v>
      </c>
      <c r="P19" s="541"/>
      <c r="Q19" s="542"/>
      <c r="R19" s="546" t="s">
        <v>65</v>
      </c>
      <c r="S19" s="547"/>
      <c r="T19" s="541" t="s">
        <v>103</v>
      </c>
      <c r="U19" s="541"/>
      <c r="V19" s="541"/>
      <c r="W19" s="541" t="s">
        <v>102</v>
      </c>
      <c r="X19" s="541"/>
      <c r="Y19" s="542"/>
    </row>
    <row r="20" spans="2:35" ht="12" x14ac:dyDescent="0.2">
      <c r="B20" s="175" t="s">
        <v>101</v>
      </c>
      <c r="C20" s="79"/>
      <c r="D20" s="533">
        <f>Y95</f>
        <v>0</v>
      </c>
      <c r="E20" s="534"/>
      <c r="F20" s="77" t="s">
        <v>24</v>
      </c>
      <c r="G20" s="536">
        <f>D20/$AK$11</f>
        <v>0</v>
      </c>
      <c r="H20" s="536"/>
      <c r="I20" s="176" t="s">
        <v>24</v>
      </c>
      <c r="J20" s="175" t="s">
        <v>101</v>
      </c>
      <c r="K20" s="79"/>
      <c r="L20" s="533">
        <f>M110</f>
        <v>0</v>
      </c>
      <c r="M20" s="534"/>
      <c r="N20" s="77" t="s">
        <v>24</v>
      </c>
      <c r="O20" s="536">
        <f>L20/$AK$11</f>
        <v>0</v>
      </c>
      <c r="P20" s="536"/>
      <c r="Q20" s="176" t="s">
        <v>24</v>
      </c>
      <c r="R20" s="175" t="s">
        <v>101</v>
      </c>
      <c r="S20" s="79"/>
      <c r="T20" s="533">
        <f>Y110</f>
        <v>0</v>
      </c>
      <c r="U20" s="534"/>
      <c r="V20" s="77" t="s">
        <v>24</v>
      </c>
      <c r="W20" s="536">
        <f>T20/$AK$11</f>
        <v>0</v>
      </c>
      <c r="X20" s="536"/>
      <c r="Y20" s="176" t="s">
        <v>24</v>
      </c>
      <c r="AC20" s="131"/>
      <c r="AD20" s="131"/>
      <c r="AE20" s="131"/>
      <c r="AF20" s="131"/>
      <c r="AG20" s="131"/>
      <c r="AH20" s="131"/>
      <c r="AI20" s="131"/>
    </row>
    <row r="21" spans="2:35" ht="12" x14ac:dyDescent="0.2">
      <c r="B21" s="539" t="s">
        <v>94</v>
      </c>
      <c r="C21" s="540"/>
      <c r="D21" s="533">
        <f t="shared" ref="D21:D28" si="6">Y96</f>
        <v>0</v>
      </c>
      <c r="E21" s="534"/>
      <c r="F21" s="77" t="s">
        <v>24</v>
      </c>
      <c r="G21" s="536">
        <f t="shared" ref="G21:G28" si="7">D21/$AK$11</f>
        <v>0</v>
      </c>
      <c r="H21" s="536"/>
      <c r="I21" s="176" t="s">
        <v>24</v>
      </c>
      <c r="J21" s="539" t="s">
        <v>94</v>
      </c>
      <c r="K21" s="540"/>
      <c r="L21" s="533">
        <f t="shared" ref="L21:L28" si="8">M111</f>
        <v>0</v>
      </c>
      <c r="M21" s="534"/>
      <c r="N21" s="77" t="s">
        <v>24</v>
      </c>
      <c r="O21" s="536">
        <f t="shared" ref="O21:O28" si="9">L21/$AK$11</f>
        <v>0</v>
      </c>
      <c r="P21" s="536"/>
      <c r="Q21" s="176" t="s">
        <v>24</v>
      </c>
      <c r="R21" s="539" t="s">
        <v>94</v>
      </c>
      <c r="S21" s="540"/>
      <c r="T21" s="533">
        <f t="shared" ref="T21:T28" si="10">Y111</f>
        <v>0</v>
      </c>
      <c r="U21" s="534"/>
      <c r="V21" s="77" t="s">
        <v>24</v>
      </c>
      <c r="W21" s="536">
        <f t="shared" ref="W21:W28" si="11">T21/$AK$11</f>
        <v>0</v>
      </c>
      <c r="X21" s="536"/>
      <c r="Y21" s="176" t="s">
        <v>24</v>
      </c>
    </row>
    <row r="22" spans="2:35" ht="12" x14ac:dyDescent="0.2">
      <c r="B22" s="539" t="s">
        <v>95</v>
      </c>
      <c r="C22" s="540"/>
      <c r="D22" s="533">
        <f t="shared" si="6"/>
        <v>0</v>
      </c>
      <c r="E22" s="534"/>
      <c r="F22" s="77" t="s">
        <v>24</v>
      </c>
      <c r="G22" s="536">
        <f t="shared" si="7"/>
        <v>0</v>
      </c>
      <c r="H22" s="536"/>
      <c r="I22" s="176" t="s">
        <v>24</v>
      </c>
      <c r="J22" s="539" t="s">
        <v>95</v>
      </c>
      <c r="K22" s="540"/>
      <c r="L22" s="533">
        <f t="shared" si="8"/>
        <v>0</v>
      </c>
      <c r="M22" s="534"/>
      <c r="N22" s="77" t="s">
        <v>24</v>
      </c>
      <c r="O22" s="536">
        <f t="shared" si="9"/>
        <v>0</v>
      </c>
      <c r="P22" s="536"/>
      <c r="Q22" s="176" t="s">
        <v>24</v>
      </c>
      <c r="R22" s="539" t="s">
        <v>95</v>
      </c>
      <c r="S22" s="540"/>
      <c r="T22" s="533">
        <f t="shared" si="10"/>
        <v>0</v>
      </c>
      <c r="U22" s="534"/>
      <c r="V22" s="77" t="s">
        <v>24</v>
      </c>
      <c r="W22" s="536">
        <f t="shared" si="11"/>
        <v>0</v>
      </c>
      <c r="X22" s="536"/>
      <c r="Y22" s="176" t="s">
        <v>24</v>
      </c>
      <c r="AB22" s="134"/>
    </row>
    <row r="23" spans="2:35" ht="12" x14ac:dyDescent="0.2">
      <c r="B23" s="539" t="s">
        <v>96</v>
      </c>
      <c r="C23" s="540"/>
      <c r="D23" s="533">
        <f t="shared" si="6"/>
        <v>0</v>
      </c>
      <c r="E23" s="534"/>
      <c r="F23" s="77" t="s">
        <v>24</v>
      </c>
      <c r="G23" s="536">
        <f t="shared" si="7"/>
        <v>0</v>
      </c>
      <c r="H23" s="536"/>
      <c r="I23" s="176" t="s">
        <v>24</v>
      </c>
      <c r="J23" s="539" t="s">
        <v>96</v>
      </c>
      <c r="K23" s="540"/>
      <c r="L23" s="533">
        <f t="shared" si="8"/>
        <v>0</v>
      </c>
      <c r="M23" s="534"/>
      <c r="N23" s="77" t="s">
        <v>24</v>
      </c>
      <c r="O23" s="536">
        <f t="shared" si="9"/>
        <v>0</v>
      </c>
      <c r="P23" s="536"/>
      <c r="Q23" s="176" t="s">
        <v>24</v>
      </c>
      <c r="R23" s="539" t="s">
        <v>96</v>
      </c>
      <c r="S23" s="540"/>
      <c r="T23" s="533">
        <f t="shared" si="10"/>
        <v>0</v>
      </c>
      <c r="U23" s="534"/>
      <c r="V23" s="77" t="s">
        <v>24</v>
      </c>
      <c r="W23" s="536">
        <f t="shared" si="11"/>
        <v>0</v>
      </c>
      <c r="X23" s="536"/>
      <c r="Y23" s="176" t="s">
        <v>24</v>
      </c>
      <c r="AF23" s="133"/>
    </row>
    <row r="24" spans="2:35" ht="12" x14ac:dyDescent="0.2">
      <c r="B24" s="539" t="s">
        <v>97</v>
      </c>
      <c r="C24" s="540"/>
      <c r="D24" s="533">
        <f t="shared" si="6"/>
        <v>0</v>
      </c>
      <c r="E24" s="534"/>
      <c r="F24" s="77" t="s">
        <v>24</v>
      </c>
      <c r="G24" s="536">
        <f t="shared" si="7"/>
        <v>0</v>
      </c>
      <c r="H24" s="536"/>
      <c r="I24" s="176" t="s">
        <v>24</v>
      </c>
      <c r="J24" s="539" t="s">
        <v>97</v>
      </c>
      <c r="K24" s="540"/>
      <c r="L24" s="533">
        <f t="shared" si="8"/>
        <v>0</v>
      </c>
      <c r="M24" s="534"/>
      <c r="N24" s="77" t="s">
        <v>24</v>
      </c>
      <c r="O24" s="536">
        <f t="shared" si="9"/>
        <v>0</v>
      </c>
      <c r="P24" s="536"/>
      <c r="Q24" s="176" t="s">
        <v>24</v>
      </c>
      <c r="R24" s="539" t="s">
        <v>97</v>
      </c>
      <c r="S24" s="540"/>
      <c r="T24" s="533">
        <f t="shared" si="10"/>
        <v>0</v>
      </c>
      <c r="U24" s="534"/>
      <c r="V24" s="77" t="s">
        <v>24</v>
      </c>
      <c r="W24" s="536">
        <f t="shared" si="11"/>
        <v>0</v>
      </c>
      <c r="X24" s="536"/>
      <c r="Y24" s="176" t="s">
        <v>24</v>
      </c>
      <c r="AF24" s="133"/>
    </row>
    <row r="25" spans="2:35" ht="12" x14ac:dyDescent="0.2">
      <c r="B25" s="539" t="s">
        <v>98</v>
      </c>
      <c r="C25" s="540"/>
      <c r="D25" s="533">
        <f t="shared" si="6"/>
        <v>0</v>
      </c>
      <c r="E25" s="534"/>
      <c r="F25" s="77" t="s">
        <v>24</v>
      </c>
      <c r="G25" s="536">
        <f t="shared" si="7"/>
        <v>0</v>
      </c>
      <c r="H25" s="536"/>
      <c r="I25" s="176" t="s">
        <v>24</v>
      </c>
      <c r="J25" s="539" t="s">
        <v>98</v>
      </c>
      <c r="K25" s="540"/>
      <c r="L25" s="533">
        <f t="shared" si="8"/>
        <v>0</v>
      </c>
      <c r="M25" s="534"/>
      <c r="N25" s="77" t="s">
        <v>24</v>
      </c>
      <c r="O25" s="536">
        <f t="shared" si="9"/>
        <v>0</v>
      </c>
      <c r="P25" s="536"/>
      <c r="Q25" s="176" t="s">
        <v>24</v>
      </c>
      <c r="R25" s="539" t="s">
        <v>98</v>
      </c>
      <c r="S25" s="540"/>
      <c r="T25" s="533">
        <f t="shared" si="10"/>
        <v>0</v>
      </c>
      <c r="U25" s="534"/>
      <c r="V25" s="77" t="s">
        <v>24</v>
      </c>
      <c r="W25" s="536">
        <f t="shared" si="11"/>
        <v>0</v>
      </c>
      <c r="X25" s="536"/>
      <c r="Y25" s="176" t="s">
        <v>24</v>
      </c>
      <c r="AF25" s="133"/>
    </row>
    <row r="26" spans="2:35" ht="12" x14ac:dyDescent="0.2">
      <c r="B26" s="539" t="s">
        <v>99</v>
      </c>
      <c r="C26" s="540"/>
      <c r="D26" s="533">
        <f t="shared" si="6"/>
        <v>0</v>
      </c>
      <c r="E26" s="534"/>
      <c r="F26" s="77" t="s">
        <v>24</v>
      </c>
      <c r="G26" s="536">
        <f t="shared" si="7"/>
        <v>0</v>
      </c>
      <c r="H26" s="536"/>
      <c r="I26" s="176" t="s">
        <v>24</v>
      </c>
      <c r="J26" s="539" t="s">
        <v>99</v>
      </c>
      <c r="K26" s="540"/>
      <c r="L26" s="533">
        <f t="shared" si="8"/>
        <v>0</v>
      </c>
      <c r="M26" s="534"/>
      <c r="N26" s="77" t="s">
        <v>24</v>
      </c>
      <c r="O26" s="536">
        <f t="shared" si="9"/>
        <v>0</v>
      </c>
      <c r="P26" s="536"/>
      <c r="Q26" s="176" t="s">
        <v>24</v>
      </c>
      <c r="R26" s="539" t="s">
        <v>99</v>
      </c>
      <c r="S26" s="540"/>
      <c r="T26" s="533">
        <f t="shared" si="10"/>
        <v>0</v>
      </c>
      <c r="U26" s="534"/>
      <c r="V26" s="77" t="s">
        <v>24</v>
      </c>
      <c r="W26" s="536">
        <f t="shared" si="11"/>
        <v>0</v>
      </c>
      <c r="X26" s="536"/>
      <c r="Y26" s="176" t="s">
        <v>24</v>
      </c>
      <c r="AF26" s="132"/>
    </row>
    <row r="27" spans="2:35" ht="12" x14ac:dyDescent="0.2">
      <c r="B27" s="539" t="s">
        <v>100</v>
      </c>
      <c r="C27" s="540"/>
      <c r="D27" s="533">
        <f t="shared" si="6"/>
        <v>0</v>
      </c>
      <c r="E27" s="534"/>
      <c r="F27" s="77" t="s">
        <v>24</v>
      </c>
      <c r="G27" s="536">
        <f t="shared" si="7"/>
        <v>0</v>
      </c>
      <c r="H27" s="536"/>
      <c r="I27" s="176" t="s">
        <v>24</v>
      </c>
      <c r="J27" s="539" t="s">
        <v>100</v>
      </c>
      <c r="K27" s="540"/>
      <c r="L27" s="533">
        <f t="shared" si="8"/>
        <v>0</v>
      </c>
      <c r="M27" s="534"/>
      <c r="N27" s="77" t="s">
        <v>24</v>
      </c>
      <c r="O27" s="536">
        <f t="shared" si="9"/>
        <v>0</v>
      </c>
      <c r="P27" s="536"/>
      <c r="Q27" s="176" t="s">
        <v>24</v>
      </c>
      <c r="R27" s="539" t="s">
        <v>100</v>
      </c>
      <c r="S27" s="540"/>
      <c r="T27" s="533">
        <f t="shared" si="10"/>
        <v>0</v>
      </c>
      <c r="U27" s="534"/>
      <c r="V27" s="77" t="s">
        <v>24</v>
      </c>
      <c r="W27" s="536">
        <f t="shared" si="11"/>
        <v>0</v>
      </c>
      <c r="X27" s="536"/>
      <c r="Y27" s="176" t="s">
        <v>24</v>
      </c>
      <c r="AC27" s="131"/>
      <c r="AD27" s="131"/>
      <c r="AE27" s="131"/>
      <c r="AF27" s="131"/>
      <c r="AG27" s="131"/>
      <c r="AH27" s="131"/>
      <c r="AI27" s="131"/>
    </row>
    <row r="28" spans="2:35" ht="12.75" thickBot="1" x14ac:dyDescent="0.25">
      <c r="B28" s="531" t="s">
        <v>111</v>
      </c>
      <c r="C28" s="532"/>
      <c r="D28" s="537">
        <f t="shared" si="6"/>
        <v>0</v>
      </c>
      <c r="E28" s="538"/>
      <c r="F28" s="177" t="s">
        <v>24</v>
      </c>
      <c r="G28" s="535">
        <f t="shared" si="7"/>
        <v>0</v>
      </c>
      <c r="H28" s="535"/>
      <c r="I28" s="178" t="s">
        <v>24</v>
      </c>
      <c r="J28" s="531" t="s">
        <v>111</v>
      </c>
      <c r="K28" s="532"/>
      <c r="L28" s="533">
        <f t="shared" si="8"/>
        <v>0</v>
      </c>
      <c r="M28" s="534"/>
      <c r="N28" s="177" t="s">
        <v>24</v>
      </c>
      <c r="O28" s="535">
        <f t="shared" si="9"/>
        <v>0</v>
      </c>
      <c r="P28" s="535"/>
      <c r="Q28" s="178" t="s">
        <v>24</v>
      </c>
      <c r="R28" s="531" t="s">
        <v>111</v>
      </c>
      <c r="S28" s="532"/>
      <c r="T28" s="533">
        <f t="shared" si="10"/>
        <v>0</v>
      </c>
      <c r="U28" s="534"/>
      <c r="V28" s="177" t="s">
        <v>24</v>
      </c>
      <c r="W28" s="535">
        <f t="shared" si="11"/>
        <v>0</v>
      </c>
      <c r="X28" s="535"/>
      <c r="Y28" s="178" t="s">
        <v>24</v>
      </c>
      <c r="AC28" s="131"/>
      <c r="AD28" s="131"/>
      <c r="AE28" s="131"/>
      <c r="AF28" s="131"/>
      <c r="AG28" s="131"/>
      <c r="AH28" s="131"/>
      <c r="AI28" s="131"/>
    </row>
    <row r="29" spans="2:35" ht="4.5" customHeight="1" thickBot="1" x14ac:dyDescent="0.25">
      <c r="AC29" s="131"/>
      <c r="AD29" s="131"/>
      <c r="AE29" s="131"/>
      <c r="AF29" s="131"/>
      <c r="AG29" s="131"/>
      <c r="AH29" s="131"/>
      <c r="AI29" s="131"/>
    </row>
    <row r="30" spans="2:35" ht="12" x14ac:dyDescent="0.2">
      <c r="B30" s="516" t="s">
        <v>213</v>
      </c>
      <c r="C30" s="517"/>
      <c r="D30" s="517"/>
      <c r="E30" s="517"/>
      <c r="F30" s="517"/>
      <c r="G30" s="517"/>
      <c r="H30" s="517"/>
      <c r="I30" s="517"/>
      <c r="J30" s="517"/>
      <c r="K30" s="517"/>
      <c r="L30" s="517"/>
      <c r="M30" s="517"/>
      <c r="N30" s="517"/>
      <c r="O30" s="517"/>
      <c r="P30" s="517"/>
      <c r="Q30" s="517"/>
      <c r="R30" s="517"/>
      <c r="S30" s="517"/>
      <c r="T30" s="517"/>
      <c r="U30" s="517"/>
      <c r="V30" s="517"/>
      <c r="W30" s="517"/>
      <c r="X30" s="517"/>
      <c r="Y30" s="518"/>
      <c r="AC30" s="131"/>
      <c r="AD30" s="131"/>
      <c r="AE30" s="131"/>
      <c r="AF30" s="131"/>
      <c r="AG30" s="131"/>
      <c r="AH30" s="131"/>
      <c r="AI30" s="131"/>
    </row>
    <row r="31" spans="2:35" ht="3" customHeight="1" x14ac:dyDescent="0.2">
      <c r="B31" s="179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80"/>
      <c r="AC31" s="131"/>
      <c r="AD31" s="131"/>
      <c r="AE31" s="131"/>
      <c r="AF31" s="131"/>
      <c r="AG31" s="131"/>
      <c r="AH31" s="131"/>
      <c r="AI31" s="131"/>
    </row>
    <row r="32" spans="2:35" ht="12.75" customHeight="1" x14ac:dyDescent="0.2">
      <c r="B32" s="519" t="s">
        <v>65</v>
      </c>
      <c r="C32" s="522" t="s">
        <v>54</v>
      </c>
      <c r="D32" s="523"/>
      <c r="E32" s="523"/>
      <c r="F32" s="523"/>
      <c r="G32" s="523"/>
      <c r="H32" s="523"/>
      <c r="I32" s="523"/>
      <c r="J32" s="523"/>
      <c r="K32" s="523"/>
      <c r="L32" s="523"/>
      <c r="M32" s="523"/>
      <c r="N32" s="523"/>
      <c r="O32" s="523"/>
      <c r="P32" s="523"/>
      <c r="Q32" s="523"/>
      <c r="R32" s="523"/>
      <c r="S32" s="523"/>
      <c r="T32" s="523"/>
      <c r="U32" s="523"/>
      <c r="V32" s="523"/>
      <c r="W32" s="523"/>
      <c r="X32" s="524"/>
      <c r="Y32" s="525" t="s">
        <v>106</v>
      </c>
      <c r="AC32" s="131"/>
      <c r="AD32" s="131"/>
      <c r="AE32" s="131"/>
      <c r="AF32" s="131"/>
      <c r="AG32" s="131"/>
      <c r="AH32" s="131"/>
      <c r="AI32" s="131"/>
    </row>
    <row r="33" spans="2:35" x14ac:dyDescent="0.2">
      <c r="B33" s="520"/>
      <c r="C33" s="80" t="s">
        <v>233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526"/>
      <c r="AC33" s="131"/>
      <c r="AD33" s="131"/>
      <c r="AE33" s="131"/>
      <c r="AF33" s="131"/>
      <c r="AG33" s="131"/>
      <c r="AH33" s="131"/>
      <c r="AI33" s="131"/>
    </row>
    <row r="34" spans="2:35" x14ac:dyDescent="0.2">
      <c r="B34" s="521"/>
      <c r="C34" s="528" t="s">
        <v>66</v>
      </c>
      <c r="D34" s="529"/>
      <c r="E34" s="529"/>
      <c r="F34" s="529"/>
      <c r="G34" s="529"/>
      <c r="H34" s="529"/>
      <c r="I34" s="529"/>
      <c r="J34" s="529"/>
      <c r="K34" s="529"/>
      <c r="L34" s="529"/>
      <c r="M34" s="529"/>
      <c r="N34" s="529"/>
      <c r="O34" s="529"/>
      <c r="P34" s="529"/>
      <c r="Q34" s="529"/>
      <c r="R34" s="529"/>
      <c r="S34" s="529"/>
      <c r="T34" s="529"/>
      <c r="U34" s="529"/>
      <c r="V34" s="529"/>
      <c r="W34" s="529"/>
      <c r="X34" s="530"/>
      <c r="Y34" s="527"/>
      <c r="AC34" s="131"/>
      <c r="AD34" s="131"/>
      <c r="AE34" s="131"/>
      <c r="AF34" s="131"/>
      <c r="AG34" s="131"/>
      <c r="AH34" s="131"/>
      <c r="AI34" s="131"/>
    </row>
    <row r="35" spans="2:35" ht="12" x14ac:dyDescent="0.2">
      <c r="B35" s="181">
        <v>5</v>
      </c>
      <c r="C35" s="173">
        <v>53.9</v>
      </c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82">
        <f>SUM(C35:X35)</f>
        <v>53.9</v>
      </c>
    </row>
    <row r="36" spans="2:35" ht="12" x14ac:dyDescent="0.2">
      <c r="B36" s="181">
        <v>6.3</v>
      </c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74"/>
      <c r="W36" s="174"/>
      <c r="X36" s="174"/>
      <c r="Y36" s="182">
        <f t="shared" ref="Y36:Y43" si="12">SUM(C36:X36)</f>
        <v>0</v>
      </c>
      <c r="AC36" s="131"/>
      <c r="AD36" s="131"/>
      <c r="AE36" s="131"/>
      <c r="AF36" s="131"/>
      <c r="AG36" s="131"/>
      <c r="AH36" s="131"/>
      <c r="AI36" s="131"/>
    </row>
    <row r="37" spans="2:35" ht="12" x14ac:dyDescent="0.2">
      <c r="B37" s="181">
        <v>8</v>
      </c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74"/>
      <c r="W37" s="174"/>
      <c r="X37" s="174"/>
      <c r="Y37" s="182">
        <f t="shared" si="12"/>
        <v>0</v>
      </c>
      <c r="AC37" s="131"/>
      <c r="AD37" s="131"/>
      <c r="AE37" s="131"/>
      <c r="AF37" s="131"/>
      <c r="AG37" s="131"/>
      <c r="AH37" s="131"/>
      <c r="AI37" s="131"/>
    </row>
    <row r="38" spans="2:35" ht="12" x14ac:dyDescent="0.2">
      <c r="B38" s="181">
        <v>10</v>
      </c>
      <c r="C38" s="174">
        <v>407</v>
      </c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4"/>
      <c r="V38" s="174"/>
      <c r="W38" s="174"/>
      <c r="X38" s="174"/>
      <c r="Y38" s="182">
        <f t="shared" si="12"/>
        <v>407</v>
      </c>
      <c r="AC38" s="131"/>
      <c r="AD38" s="131"/>
      <c r="AE38" s="131"/>
      <c r="AF38" s="131"/>
      <c r="AG38" s="131"/>
      <c r="AH38" s="131"/>
      <c r="AI38" s="131"/>
    </row>
    <row r="39" spans="2:35" ht="12" x14ac:dyDescent="0.2">
      <c r="B39" s="181">
        <v>12.5</v>
      </c>
      <c r="C39" s="174">
        <v>141.6</v>
      </c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82">
        <f t="shared" si="12"/>
        <v>141.6</v>
      </c>
      <c r="AC39" s="131"/>
      <c r="AD39" s="131"/>
      <c r="AE39" s="131"/>
      <c r="AF39" s="131"/>
      <c r="AG39" s="131"/>
      <c r="AH39" s="131"/>
      <c r="AI39" s="131"/>
    </row>
    <row r="40" spans="2:35" ht="12" x14ac:dyDescent="0.2">
      <c r="B40" s="181">
        <v>16</v>
      </c>
      <c r="C40" s="174">
        <v>397.7</v>
      </c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82">
        <f t="shared" si="12"/>
        <v>397.7</v>
      </c>
      <c r="AC40" s="131"/>
      <c r="AD40" s="131"/>
      <c r="AE40" s="131"/>
      <c r="AF40" s="131"/>
      <c r="AG40" s="131"/>
      <c r="AH40" s="131"/>
      <c r="AI40" s="131"/>
    </row>
    <row r="41" spans="2:35" ht="12" x14ac:dyDescent="0.2">
      <c r="B41" s="181">
        <v>20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82">
        <f t="shared" si="12"/>
        <v>0</v>
      </c>
      <c r="AC41" s="131"/>
      <c r="AD41" s="131"/>
      <c r="AE41" s="131"/>
      <c r="AF41" s="131"/>
      <c r="AG41" s="131"/>
      <c r="AH41" s="131"/>
      <c r="AI41" s="131"/>
    </row>
    <row r="42" spans="2:35" ht="12" x14ac:dyDescent="0.2">
      <c r="B42" s="181">
        <v>25</v>
      </c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W42" s="174"/>
      <c r="X42" s="174"/>
      <c r="Y42" s="182">
        <f>SUM(C42:X42)</f>
        <v>0</v>
      </c>
      <c r="AC42" s="131"/>
      <c r="AD42" s="131"/>
      <c r="AE42" s="131"/>
      <c r="AF42" s="131"/>
      <c r="AG42" s="131"/>
      <c r="AH42" s="131"/>
      <c r="AI42" s="131"/>
    </row>
    <row r="43" spans="2:35" ht="12.75" thickBot="1" x14ac:dyDescent="0.25">
      <c r="B43" s="183" t="s">
        <v>119</v>
      </c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5">
        <f t="shared" si="12"/>
        <v>0</v>
      </c>
      <c r="AC43" s="131"/>
      <c r="AD43" s="131"/>
      <c r="AE43" s="131"/>
      <c r="AF43" s="131"/>
      <c r="AG43" s="131"/>
      <c r="AH43" s="131"/>
      <c r="AI43" s="131"/>
    </row>
    <row r="44" spans="2:35" ht="4.5" customHeight="1" thickBot="1" x14ac:dyDescent="0.25"/>
    <row r="45" spans="2:35" ht="12" x14ac:dyDescent="0.2">
      <c r="B45" s="516" t="s">
        <v>120</v>
      </c>
      <c r="C45" s="517"/>
      <c r="D45" s="517"/>
      <c r="E45" s="517"/>
      <c r="F45" s="517"/>
      <c r="G45" s="517"/>
      <c r="H45" s="517"/>
      <c r="I45" s="517"/>
      <c r="J45" s="517"/>
      <c r="K45" s="517"/>
      <c r="L45" s="517"/>
      <c r="M45" s="517"/>
      <c r="N45" s="517"/>
      <c r="O45" s="517"/>
      <c r="P45" s="517"/>
      <c r="Q45" s="517"/>
      <c r="R45" s="517"/>
      <c r="S45" s="517"/>
      <c r="T45" s="517"/>
      <c r="U45" s="517"/>
      <c r="V45" s="517"/>
      <c r="W45" s="517"/>
      <c r="X45" s="517"/>
      <c r="Y45" s="518"/>
      <c r="AC45" s="131"/>
      <c r="AD45" s="131"/>
      <c r="AE45" s="131"/>
      <c r="AF45" s="131"/>
      <c r="AG45" s="131"/>
      <c r="AH45" s="131"/>
      <c r="AI45" s="131"/>
    </row>
    <row r="46" spans="2:35" ht="3" customHeight="1" x14ac:dyDescent="0.2">
      <c r="B46" s="179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80"/>
      <c r="AC46" s="131"/>
      <c r="AD46" s="131"/>
      <c r="AE46" s="131"/>
      <c r="AF46" s="131"/>
      <c r="AG46" s="131"/>
      <c r="AH46" s="131"/>
      <c r="AI46" s="131"/>
    </row>
    <row r="47" spans="2:35" ht="12.75" customHeight="1" x14ac:dyDescent="0.2">
      <c r="B47" s="519" t="s">
        <v>65</v>
      </c>
      <c r="C47" s="522" t="s">
        <v>54</v>
      </c>
      <c r="D47" s="523"/>
      <c r="E47" s="523"/>
      <c r="F47" s="523"/>
      <c r="G47" s="523"/>
      <c r="H47" s="523"/>
      <c r="I47" s="523"/>
      <c r="J47" s="523"/>
      <c r="K47" s="523"/>
      <c r="L47" s="523"/>
      <c r="M47" s="523"/>
      <c r="N47" s="523"/>
      <c r="O47" s="523"/>
      <c r="P47" s="523"/>
      <c r="Q47" s="523"/>
      <c r="R47" s="523"/>
      <c r="S47" s="523"/>
      <c r="T47" s="523"/>
      <c r="U47" s="523"/>
      <c r="V47" s="523"/>
      <c r="W47" s="523"/>
      <c r="X47" s="524"/>
      <c r="Y47" s="525" t="s">
        <v>106</v>
      </c>
      <c r="AC47" s="131"/>
      <c r="AD47" s="131"/>
      <c r="AE47" s="131"/>
      <c r="AF47" s="131"/>
      <c r="AG47" s="131"/>
      <c r="AH47" s="131"/>
      <c r="AI47" s="131"/>
    </row>
    <row r="48" spans="2:35" x14ac:dyDescent="0.2">
      <c r="B48" s="520"/>
      <c r="C48" s="80" t="s">
        <v>235</v>
      </c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526"/>
      <c r="AC48" s="131"/>
      <c r="AD48" s="131"/>
      <c r="AE48" s="131"/>
      <c r="AF48" s="131"/>
      <c r="AG48" s="131"/>
      <c r="AH48" s="131"/>
      <c r="AI48" s="131"/>
    </row>
    <row r="49" spans="2:35" x14ac:dyDescent="0.2">
      <c r="B49" s="521"/>
      <c r="C49" s="528" t="s">
        <v>66</v>
      </c>
      <c r="D49" s="529"/>
      <c r="E49" s="529"/>
      <c r="F49" s="529"/>
      <c r="G49" s="529"/>
      <c r="H49" s="529"/>
      <c r="I49" s="529"/>
      <c r="J49" s="529"/>
      <c r="K49" s="529"/>
      <c r="L49" s="529"/>
      <c r="M49" s="529"/>
      <c r="N49" s="529"/>
      <c r="O49" s="529"/>
      <c r="P49" s="529"/>
      <c r="Q49" s="529"/>
      <c r="R49" s="529"/>
      <c r="S49" s="529"/>
      <c r="T49" s="529"/>
      <c r="U49" s="529"/>
      <c r="V49" s="529"/>
      <c r="W49" s="529"/>
      <c r="X49" s="530"/>
      <c r="Y49" s="527"/>
      <c r="AC49" s="131"/>
      <c r="AD49" s="131"/>
      <c r="AE49" s="131"/>
      <c r="AF49" s="131"/>
      <c r="AG49" s="131"/>
      <c r="AH49" s="131"/>
      <c r="AI49" s="131"/>
    </row>
    <row r="50" spans="2:35" ht="12" x14ac:dyDescent="0.2">
      <c r="B50" s="181">
        <v>5</v>
      </c>
      <c r="C50" s="173">
        <v>201.2</v>
      </c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82">
        <f>SUM(C50:X50)</f>
        <v>201.2</v>
      </c>
    </row>
    <row r="51" spans="2:35" ht="12" x14ac:dyDescent="0.2">
      <c r="B51" s="181">
        <v>6.3</v>
      </c>
      <c r="C51" s="174">
        <v>104.6</v>
      </c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82">
        <f t="shared" ref="Y51:Y58" si="13">SUM(C51:X51)</f>
        <v>104.6</v>
      </c>
      <c r="AC51" s="131"/>
      <c r="AD51" s="131"/>
      <c r="AE51" s="131"/>
      <c r="AF51" s="131"/>
      <c r="AG51" s="131"/>
      <c r="AH51" s="131"/>
      <c r="AI51" s="131"/>
    </row>
    <row r="52" spans="2:35" ht="12" x14ac:dyDescent="0.2">
      <c r="B52" s="181">
        <v>8</v>
      </c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82">
        <f t="shared" si="13"/>
        <v>0</v>
      </c>
      <c r="AC52" s="131"/>
      <c r="AD52" s="131"/>
      <c r="AE52" s="131"/>
      <c r="AF52" s="131"/>
      <c r="AG52" s="131"/>
      <c r="AH52" s="131"/>
      <c r="AI52" s="131"/>
    </row>
    <row r="53" spans="2:35" ht="12" x14ac:dyDescent="0.2">
      <c r="B53" s="181">
        <v>10</v>
      </c>
      <c r="C53" s="174">
        <v>270.60000000000002</v>
      </c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82">
        <f t="shared" si="13"/>
        <v>270.60000000000002</v>
      </c>
      <c r="AC53" s="131"/>
      <c r="AD53" s="131"/>
      <c r="AE53" s="131"/>
      <c r="AF53" s="131"/>
      <c r="AG53" s="131"/>
      <c r="AH53" s="131"/>
      <c r="AI53" s="131"/>
    </row>
    <row r="54" spans="2:35" ht="12" x14ac:dyDescent="0.2">
      <c r="B54" s="181">
        <v>12.5</v>
      </c>
      <c r="C54" s="174">
        <v>258.60000000000002</v>
      </c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82">
        <f t="shared" si="13"/>
        <v>258.60000000000002</v>
      </c>
      <c r="AC54" s="131"/>
      <c r="AD54" s="131"/>
      <c r="AE54" s="131"/>
      <c r="AF54" s="131"/>
      <c r="AG54" s="131"/>
      <c r="AH54" s="131"/>
      <c r="AI54" s="131"/>
    </row>
    <row r="55" spans="2:35" ht="12" x14ac:dyDescent="0.2">
      <c r="B55" s="181">
        <v>16</v>
      </c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82">
        <f t="shared" si="13"/>
        <v>0</v>
      </c>
      <c r="AC55" s="131"/>
      <c r="AD55" s="131"/>
      <c r="AE55" s="131"/>
      <c r="AF55" s="131"/>
      <c r="AG55" s="131"/>
      <c r="AH55" s="131"/>
      <c r="AI55" s="131"/>
    </row>
    <row r="56" spans="2:35" ht="12" x14ac:dyDescent="0.2">
      <c r="B56" s="181">
        <v>20</v>
      </c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82">
        <f t="shared" si="13"/>
        <v>0</v>
      </c>
      <c r="AC56" s="131"/>
      <c r="AD56" s="131"/>
      <c r="AE56" s="131"/>
      <c r="AF56" s="131"/>
      <c r="AG56" s="131"/>
      <c r="AH56" s="131"/>
      <c r="AI56" s="131"/>
    </row>
    <row r="57" spans="2:35" ht="12" x14ac:dyDescent="0.2">
      <c r="B57" s="181">
        <v>25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82">
        <f t="shared" si="13"/>
        <v>0</v>
      </c>
      <c r="AC57" s="131"/>
      <c r="AD57" s="131"/>
      <c r="AE57" s="131"/>
      <c r="AF57" s="131"/>
      <c r="AG57" s="131"/>
      <c r="AH57" s="131"/>
      <c r="AI57" s="131"/>
    </row>
    <row r="58" spans="2:35" ht="12.75" thickBot="1" x14ac:dyDescent="0.25">
      <c r="B58" s="183" t="s">
        <v>119</v>
      </c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5">
        <f t="shared" si="13"/>
        <v>0</v>
      </c>
      <c r="AC58" s="131"/>
      <c r="AD58" s="131"/>
      <c r="AE58" s="131"/>
      <c r="AF58" s="131"/>
      <c r="AG58" s="131"/>
      <c r="AH58" s="131"/>
      <c r="AI58" s="131"/>
    </row>
    <row r="59" spans="2:35" ht="4.5" customHeight="1" thickBot="1" x14ac:dyDescent="0.25"/>
    <row r="60" spans="2:35" ht="12" x14ac:dyDescent="0.2">
      <c r="B60" s="516" t="s">
        <v>121</v>
      </c>
      <c r="C60" s="517"/>
      <c r="D60" s="517"/>
      <c r="E60" s="517"/>
      <c r="F60" s="517"/>
      <c r="G60" s="517"/>
      <c r="H60" s="517"/>
      <c r="I60" s="517"/>
      <c r="J60" s="517"/>
      <c r="K60" s="517"/>
      <c r="L60" s="517"/>
      <c r="M60" s="517"/>
      <c r="N60" s="517"/>
      <c r="O60" s="517"/>
      <c r="P60" s="517"/>
      <c r="Q60" s="517"/>
      <c r="R60" s="517"/>
      <c r="S60" s="517"/>
      <c r="T60" s="517"/>
      <c r="U60" s="517"/>
      <c r="V60" s="517"/>
      <c r="W60" s="517"/>
      <c r="X60" s="517"/>
      <c r="Y60" s="518"/>
      <c r="AC60" s="131"/>
      <c r="AD60" s="131"/>
      <c r="AE60" s="131"/>
      <c r="AF60" s="131"/>
      <c r="AG60" s="131"/>
      <c r="AH60" s="131"/>
      <c r="AI60" s="131"/>
    </row>
    <row r="61" spans="2:35" ht="3" customHeight="1" x14ac:dyDescent="0.2">
      <c r="B61" s="179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80"/>
      <c r="AC61" s="131"/>
      <c r="AD61" s="131"/>
      <c r="AE61" s="131"/>
      <c r="AF61" s="131"/>
      <c r="AG61" s="131"/>
      <c r="AH61" s="131"/>
      <c r="AI61" s="131"/>
    </row>
    <row r="62" spans="2:35" ht="12.75" customHeight="1" x14ac:dyDescent="0.2">
      <c r="B62" s="519" t="s">
        <v>65</v>
      </c>
      <c r="C62" s="522" t="s">
        <v>54</v>
      </c>
      <c r="D62" s="523"/>
      <c r="E62" s="523"/>
      <c r="F62" s="523"/>
      <c r="G62" s="523"/>
      <c r="H62" s="523"/>
      <c r="I62" s="523"/>
      <c r="J62" s="523"/>
      <c r="K62" s="523"/>
      <c r="L62" s="523"/>
      <c r="M62" s="523"/>
      <c r="N62" s="523"/>
      <c r="O62" s="523"/>
      <c r="P62" s="523"/>
      <c r="Q62" s="523"/>
      <c r="R62" s="523"/>
      <c r="S62" s="523"/>
      <c r="T62" s="523"/>
      <c r="U62" s="523"/>
      <c r="V62" s="523"/>
      <c r="W62" s="523"/>
      <c r="X62" s="524"/>
      <c r="Y62" s="525" t="s">
        <v>106</v>
      </c>
      <c r="AC62" s="131"/>
      <c r="AD62" s="131"/>
      <c r="AE62" s="131"/>
      <c r="AF62" s="131"/>
      <c r="AG62" s="131"/>
      <c r="AH62" s="131"/>
      <c r="AI62" s="131"/>
    </row>
    <row r="63" spans="2:35" x14ac:dyDescent="0.2">
      <c r="B63" s="520"/>
      <c r="C63" s="80" t="s">
        <v>251</v>
      </c>
      <c r="D63" s="80" t="s">
        <v>252</v>
      </c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526"/>
      <c r="AC63" s="131"/>
      <c r="AD63" s="131"/>
      <c r="AE63" s="131"/>
      <c r="AF63" s="131"/>
      <c r="AG63" s="131"/>
      <c r="AH63" s="131"/>
      <c r="AI63" s="131"/>
    </row>
    <row r="64" spans="2:35" x14ac:dyDescent="0.2">
      <c r="B64" s="521"/>
      <c r="C64" s="528" t="s">
        <v>66</v>
      </c>
      <c r="D64" s="529"/>
      <c r="E64" s="529"/>
      <c r="F64" s="529"/>
      <c r="G64" s="529"/>
      <c r="H64" s="529"/>
      <c r="I64" s="529"/>
      <c r="J64" s="529"/>
      <c r="K64" s="529"/>
      <c r="L64" s="529"/>
      <c r="M64" s="529"/>
      <c r="N64" s="529"/>
      <c r="O64" s="529"/>
      <c r="P64" s="529"/>
      <c r="Q64" s="529"/>
      <c r="R64" s="529"/>
      <c r="S64" s="529"/>
      <c r="T64" s="529"/>
      <c r="U64" s="529"/>
      <c r="V64" s="529"/>
      <c r="W64" s="529"/>
      <c r="X64" s="530"/>
      <c r="Y64" s="527"/>
      <c r="AC64" s="131"/>
      <c r="AD64" s="131"/>
      <c r="AE64" s="131"/>
      <c r="AF64" s="131"/>
      <c r="AG64" s="131"/>
      <c r="AH64" s="131"/>
      <c r="AI64" s="131"/>
    </row>
    <row r="65" spans="2:35" ht="12" x14ac:dyDescent="0.2">
      <c r="B65" s="181">
        <v>5</v>
      </c>
      <c r="C65" s="173">
        <v>244.4</v>
      </c>
      <c r="D65" s="173">
        <v>366</v>
      </c>
      <c r="E65" s="173"/>
      <c r="F65" s="173"/>
      <c r="G65" s="173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  <c r="Y65" s="182">
        <f>SUM(C65:X65)</f>
        <v>610.4</v>
      </c>
    </row>
    <row r="66" spans="2:35" ht="12" x14ac:dyDescent="0.2">
      <c r="B66" s="181">
        <v>6.3</v>
      </c>
      <c r="C66" s="174"/>
      <c r="D66" s="174">
        <v>175.4</v>
      </c>
      <c r="E66" s="174"/>
      <c r="F66" s="174"/>
      <c r="G66" s="174"/>
      <c r="H66" s="174"/>
      <c r="I66" s="174"/>
      <c r="J66" s="174"/>
      <c r="K66" s="174"/>
      <c r="L66" s="174"/>
      <c r="M66" s="174"/>
      <c r="N66" s="174"/>
      <c r="O66" s="174"/>
      <c r="P66" s="174"/>
      <c r="Q66" s="174"/>
      <c r="R66" s="174"/>
      <c r="S66" s="174"/>
      <c r="T66" s="174"/>
      <c r="U66" s="174"/>
      <c r="V66" s="174"/>
      <c r="W66" s="174"/>
      <c r="X66" s="174"/>
      <c r="Y66" s="182">
        <f t="shared" ref="Y66:Y73" si="14">SUM(C66:X66)</f>
        <v>175.4</v>
      </c>
      <c r="AC66" s="131"/>
      <c r="AD66" s="131"/>
      <c r="AE66" s="131"/>
      <c r="AF66" s="131"/>
      <c r="AG66" s="131"/>
      <c r="AH66" s="131"/>
      <c r="AI66" s="131"/>
    </row>
    <row r="67" spans="2:35" ht="12" x14ac:dyDescent="0.2">
      <c r="B67" s="181">
        <v>8</v>
      </c>
      <c r="C67" s="174"/>
      <c r="D67" s="174">
        <v>251.9</v>
      </c>
      <c r="E67" s="174"/>
      <c r="F67" s="174"/>
      <c r="G67" s="174"/>
      <c r="H67" s="174"/>
      <c r="I67" s="174"/>
      <c r="J67" s="174"/>
      <c r="K67" s="174"/>
      <c r="L67" s="174"/>
      <c r="M67" s="174"/>
      <c r="N67" s="174"/>
      <c r="O67" s="174"/>
      <c r="P67" s="174"/>
      <c r="Q67" s="174"/>
      <c r="R67" s="174"/>
      <c r="S67" s="174"/>
      <c r="T67" s="174"/>
      <c r="U67" s="174"/>
      <c r="V67" s="174"/>
      <c r="W67" s="174"/>
      <c r="X67" s="174"/>
      <c r="Y67" s="182">
        <f t="shared" si="14"/>
        <v>251.9</v>
      </c>
      <c r="AC67" s="131"/>
      <c r="AD67" s="131"/>
      <c r="AE67" s="131"/>
      <c r="AF67" s="131"/>
      <c r="AG67" s="131"/>
      <c r="AH67" s="131"/>
      <c r="AI67" s="131"/>
    </row>
    <row r="68" spans="2:35" ht="12" x14ac:dyDescent="0.2">
      <c r="B68" s="181">
        <v>10</v>
      </c>
      <c r="C68" s="174">
        <v>143.30000000000001</v>
      </c>
      <c r="D68" s="174">
        <v>251.2</v>
      </c>
      <c r="E68" s="174"/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  <c r="Q68" s="174"/>
      <c r="R68" s="174"/>
      <c r="S68" s="174"/>
      <c r="T68" s="174"/>
      <c r="U68" s="174"/>
      <c r="V68" s="174"/>
      <c r="W68" s="174"/>
      <c r="X68" s="174"/>
      <c r="Y68" s="182">
        <f t="shared" si="14"/>
        <v>394.5</v>
      </c>
      <c r="AC68" s="131"/>
      <c r="AD68" s="131"/>
      <c r="AE68" s="131"/>
      <c r="AF68" s="131"/>
      <c r="AG68" s="131"/>
      <c r="AH68" s="131"/>
      <c r="AI68" s="131"/>
    </row>
    <row r="69" spans="2:35" ht="12" x14ac:dyDescent="0.2">
      <c r="B69" s="181">
        <v>12.5</v>
      </c>
      <c r="C69" s="174">
        <v>182.7</v>
      </c>
      <c r="D69" s="174">
        <v>106.6</v>
      </c>
      <c r="E69" s="174"/>
      <c r="F69" s="174"/>
      <c r="G69" s="174"/>
      <c r="H69" s="174"/>
      <c r="I69" s="174"/>
      <c r="J69" s="174"/>
      <c r="K69" s="174"/>
      <c r="L69" s="174"/>
      <c r="M69" s="174"/>
      <c r="N69" s="174"/>
      <c r="O69" s="174"/>
      <c r="P69" s="174"/>
      <c r="Q69" s="174"/>
      <c r="R69" s="174"/>
      <c r="S69" s="174"/>
      <c r="T69" s="174"/>
      <c r="U69" s="174"/>
      <c r="V69" s="174"/>
      <c r="W69" s="174"/>
      <c r="X69" s="174"/>
      <c r="Y69" s="182">
        <f t="shared" si="14"/>
        <v>289.29999999999995</v>
      </c>
      <c r="AC69" s="131"/>
      <c r="AD69" s="131"/>
      <c r="AE69" s="131"/>
      <c r="AF69" s="131"/>
      <c r="AG69" s="131"/>
      <c r="AH69" s="131"/>
      <c r="AI69" s="131"/>
    </row>
    <row r="70" spans="2:35" ht="12" x14ac:dyDescent="0.2">
      <c r="B70" s="181">
        <v>16</v>
      </c>
      <c r="C70" s="174">
        <v>955.3</v>
      </c>
      <c r="D70" s="174">
        <v>554.5</v>
      </c>
      <c r="E70" s="174"/>
      <c r="F70" s="174"/>
      <c r="G70" s="174"/>
      <c r="H70" s="174"/>
      <c r="I70" s="174"/>
      <c r="J70" s="174"/>
      <c r="K70" s="174"/>
      <c r="L70" s="174"/>
      <c r="M70" s="174"/>
      <c r="N70" s="174"/>
      <c r="O70" s="174"/>
      <c r="P70" s="174"/>
      <c r="Q70" s="174"/>
      <c r="R70" s="174"/>
      <c r="S70" s="174"/>
      <c r="T70" s="174"/>
      <c r="U70" s="174"/>
      <c r="V70" s="174"/>
      <c r="W70" s="174"/>
      <c r="X70" s="174"/>
      <c r="Y70" s="182">
        <f t="shared" si="14"/>
        <v>1509.8</v>
      </c>
      <c r="AC70" s="131"/>
      <c r="AD70" s="131"/>
      <c r="AE70" s="131"/>
      <c r="AF70" s="131"/>
      <c r="AG70" s="131"/>
      <c r="AH70" s="131"/>
      <c r="AI70" s="131"/>
    </row>
    <row r="71" spans="2:35" ht="12" x14ac:dyDescent="0.2">
      <c r="B71" s="181">
        <v>20</v>
      </c>
      <c r="C71" s="174"/>
      <c r="D71" s="174">
        <v>911.3</v>
      </c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/>
      <c r="R71" s="174"/>
      <c r="S71" s="174"/>
      <c r="T71" s="174"/>
      <c r="U71" s="174"/>
      <c r="V71" s="174"/>
      <c r="W71" s="174"/>
      <c r="X71" s="174"/>
      <c r="Y71" s="182">
        <f t="shared" si="14"/>
        <v>911.3</v>
      </c>
      <c r="AC71" s="131"/>
      <c r="AD71" s="131"/>
      <c r="AE71" s="131"/>
      <c r="AF71" s="131"/>
      <c r="AG71" s="131"/>
      <c r="AH71" s="131"/>
      <c r="AI71" s="131"/>
    </row>
    <row r="72" spans="2:35" ht="12" x14ac:dyDescent="0.2">
      <c r="B72" s="181">
        <v>25</v>
      </c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4"/>
      <c r="W72" s="174"/>
      <c r="X72" s="174"/>
      <c r="Y72" s="182">
        <f t="shared" si="14"/>
        <v>0</v>
      </c>
      <c r="AC72" s="131"/>
      <c r="AD72" s="131"/>
      <c r="AE72" s="131"/>
      <c r="AF72" s="131"/>
      <c r="AG72" s="131"/>
      <c r="AH72" s="131"/>
      <c r="AI72" s="131"/>
    </row>
    <row r="73" spans="2:35" ht="12.75" thickBot="1" x14ac:dyDescent="0.25">
      <c r="B73" s="183" t="s">
        <v>119</v>
      </c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5">
        <f t="shared" si="14"/>
        <v>0</v>
      </c>
      <c r="AC73" s="131"/>
      <c r="AD73" s="131"/>
      <c r="AE73" s="131"/>
      <c r="AF73" s="131"/>
      <c r="AG73" s="131"/>
      <c r="AH73" s="131"/>
      <c r="AI73" s="131"/>
    </row>
    <row r="74" spans="2:35" ht="4.5" customHeight="1" thickBot="1" x14ac:dyDescent="0.25"/>
    <row r="75" spans="2:35" ht="12" x14ac:dyDescent="0.2">
      <c r="B75" s="516" t="s">
        <v>121</v>
      </c>
      <c r="C75" s="517"/>
      <c r="D75" s="517"/>
      <c r="E75" s="517"/>
      <c r="F75" s="517"/>
      <c r="G75" s="517"/>
      <c r="H75" s="517"/>
      <c r="I75" s="517"/>
      <c r="J75" s="517"/>
      <c r="K75" s="517"/>
      <c r="L75" s="517"/>
      <c r="M75" s="517"/>
      <c r="N75" s="517"/>
      <c r="O75" s="517"/>
      <c r="P75" s="517"/>
      <c r="Q75" s="517"/>
      <c r="R75" s="517"/>
      <c r="S75" s="517"/>
      <c r="T75" s="517"/>
      <c r="U75" s="517"/>
      <c r="V75" s="517"/>
      <c r="W75" s="517"/>
      <c r="X75" s="517"/>
      <c r="Y75" s="518"/>
      <c r="AC75" s="131"/>
      <c r="AD75" s="131"/>
      <c r="AE75" s="131"/>
      <c r="AF75" s="131"/>
      <c r="AG75" s="131"/>
      <c r="AH75" s="131"/>
      <c r="AI75" s="131"/>
    </row>
    <row r="76" spans="2:35" ht="3" customHeight="1" x14ac:dyDescent="0.2">
      <c r="B76" s="179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80"/>
      <c r="AC76" s="131"/>
      <c r="AD76" s="131"/>
      <c r="AE76" s="131"/>
      <c r="AF76" s="131"/>
      <c r="AG76" s="131"/>
      <c r="AH76" s="131"/>
      <c r="AI76" s="131"/>
    </row>
    <row r="77" spans="2:35" ht="12.75" customHeight="1" x14ac:dyDescent="0.2">
      <c r="B77" s="519" t="s">
        <v>65</v>
      </c>
      <c r="C77" s="522" t="s">
        <v>54</v>
      </c>
      <c r="D77" s="523"/>
      <c r="E77" s="523"/>
      <c r="F77" s="523"/>
      <c r="G77" s="523"/>
      <c r="H77" s="523"/>
      <c r="I77" s="523"/>
      <c r="J77" s="523"/>
      <c r="K77" s="523"/>
      <c r="L77" s="523"/>
      <c r="M77" s="523"/>
      <c r="N77" s="523"/>
      <c r="O77" s="523"/>
      <c r="P77" s="523"/>
      <c r="Q77" s="523"/>
      <c r="R77" s="523"/>
      <c r="S77" s="523"/>
      <c r="T77" s="523"/>
      <c r="U77" s="523"/>
      <c r="V77" s="523"/>
      <c r="W77" s="523"/>
      <c r="X77" s="524"/>
      <c r="Y77" s="525" t="s">
        <v>106</v>
      </c>
      <c r="AC77" s="131"/>
      <c r="AD77" s="131"/>
      <c r="AE77" s="131"/>
      <c r="AF77" s="131"/>
      <c r="AG77" s="131"/>
      <c r="AH77" s="131"/>
      <c r="AI77" s="131"/>
    </row>
    <row r="78" spans="2:35" x14ac:dyDescent="0.2">
      <c r="B78" s="52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526"/>
      <c r="AC78" s="131"/>
      <c r="AD78" s="131"/>
      <c r="AE78" s="131"/>
      <c r="AF78" s="131"/>
      <c r="AG78" s="131"/>
      <c r="AH78" s="131"/>
      <c r="AI78" s="131"/>
    </row>
    <row r="79" spans="2:35" x14ac:dyDescent="0.2">
      <c r="B79" s="521"/>
      <c r="C79" s="528" t="s">
        <v>66</v>
      </c>
      <c r="D79" s="529"/>
      <c r="E79" s="529"/>
      <c r="F79" s="529"/>
      <c r="G79" s="529"/>
      <c r="H79" s="529"/>
      <c r="I79" s="529"/>
      <c r="J79" s="529"/>
      <c r="K79" s="529"/>
      <c r="L79" s="529"/>
      <c r="M79" s="529"/>
      <c r="N79" s="529"/>
      <c r="O79" s="529"/>
      <c r="P79" s="529"/>
      <c r="Q79" s="529"/>
      <c r="R79" s="529"/>
      <c r="S79" s="529"/>
      <c r="T79" s="529"/>
      <c r="U79" s="529"/>
      <c r="V79" s="529"/>
      <c r="W79" s="529"/>
      <c r="X79" s="530"/>
      <c r="Y79" s="527"/>
      <c r="AC79" s="131"/>
      <c r="AD79" s="131"/>
      <c r="AE79" s="131"/>
      <c r="AF79" s="131"/>
      <c r="AG79" s="131"/>
      <c r="AH79" s="131"/>
      <c r="AI79" s="131"/>
    </row>
    <row r="80" spans="2:35" ht="12" x14ac:dyDescent="0.2">
      <c r="B80" s="181">
        <v>5</v>
      </c>
      <c r="C80" s="173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182">
        <f>SUM(C80:X80)</f>
        <v>0</v>
      </c>
    </row>
    <row r="81" spans="2:35" ht="12" x14ac:dyDescent="0.2">
      <c r="B81" s="181">
        <v>6.3</v>
      </c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 s="174"/>
      <c r="Q81" s="174"/>
      <c r="R81" s="174"/>
      <c r="S81" s="174"/>
      <c r="T81" s="174"/>
      <c r="U81" s="174"/>
      <c r="V81" s="174"/>
      <c r="W81" s="174"/>
      <c r="X81" s="174"/>
      <c r="Y81" s="182">
        <f t="shared" ref="Y81:Y88" si="15">SUM(C81:X81)</f>
        <v>0</v>
      </c>
      <c r="AC81" s="131"/>
      <c r="AD81" s="131"/>
      <c r="AE81" s="131"/>
      <c r="AF81" s="131"/>
      <c r="AG81" s="131"/>
      <c r="AH81" s="131"/>
      <c r="AI81" s="131"/>
    </row>
    <row r="82" spans="2:35" ht="12" x14ac:dyDescent="0.2">
      <c r="B82" s="181">
        <v>8</v>
      </c>
      <c r="C82" s="174"/>
      <c r="D82" s="174"/>
      <c r="E82" s="174"/>
      <c r="F82" s="174"/>
      <c r="G82" s="174"/>
      <c r="H82" s="174"/>
      <c r="I82" s="174"/>
      <c r="J82" s="174"/>
      <c r="K82" s="174"/>
      <c r="L82" s="174"/>
      <c r="M82" s="174"/>
      <c r="N82" s="174"/>
      <c r="O82" s="174"/>
      <c r="P82" s="174"/>
      <c r="Q82" s="174"/>
      <c r="R82" s="174"/>
      <c r="S82" s="174"/>
      <c r="T82" s="174"/>
      <c r="U82" s="174"/>
      <c r="V82" s="174"/>
      <c r="W82" s="174"/>
      <c r="X82" s="174"/>
      <c r="Y82" s="182">
        <f t="shared" si="15"/>
        <v>0</v>
      </c>
      <c r="AC82" s="131"/>
      <c r="AD82" s="131"/>
      <c r="AE82" s="131"/>
      <c r="AF82" s="131"/>
      <c r="AG82" s="131"/>
      <c r="AH82" s="131"/>
      <c r="AI82" s="131"/>
    </row>
    <row r="83" spans="2:35" ht="12" x14ac:dyDescent="0.2">
      <c r="B83" s="181">
        <v>10</v>
      </c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4"/>
      <c r="U83" s="174"/>
      <c r="V83" s="174"/>
      <c r="W83" s="174"/>
      <c r="X83" s="174"/>
      <c r="Y83" s="182">
        <f t="shared" si="15"/>
        <v>0</v>
      </c>
      <c r="AC83" s="131"/>
      <c r="AD83" s="131"/>
      <c r="AE83" s="131"/>
      <c r="AF83" s="131"/>
      <c r="AG83" s="131"/>
      <c r="AH83" s="131"/>
      <c r="AI83" s="131"/>
    </row>
    <row r="84" spans="2:35" ht="12" x14ac:dyDescent="0.2">
      <c r="B84" s="181">
        <v>12.5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  <c r="O84" s="174"/>
      <c r="P84" s="174"/>
      <c r="Q84" s="174"/>
      <c r="R84" s="174"/>
      <c r="S84" s="174"/>
      <c r="T84" s="174"/>
      <c r="U84" s="174"/>
      <c r="V84" s="174"/>
      <c r="W84" s="174"/>
      <c r="X84" s="174"/>
      <c r="Y84" s="182">
        <f t="shared" si="15"/>
        <v>0</v>
      </c>
      <c r="AC84" s="131"/>
      <c r="AD84" s="131"/>
      <c r="AE84" s="131"/>
      <c r="AF84" s="131"/>
      <c r="AG84" s="131"/>
      <c r="AH84" s="131"/>
      <c r="AI84" s="131"/>
    </row>
    <row r="85" spans="2:35" ht="12" x14ac:dyDescent="0.2">
      <c r="B85" s="181">
        <v>16</v>
      </c>
      <c r="C85" s="174"/>
      <c r="D85" s="174"/>
      <c r="E85" s="174"/>
      <c r="F85" s="174"/>
      <c r="G85" s="174"/>
      <c r="H85" s="174"/>
      <c r="I85" s="174"/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82">
        <f t="shared" si="15"/>
        <v>0</v>
      </c>
      <c r="AC85" s="131"/>
      <c r="AD85" s="131"/>
      <c r="AE85" s="131"/>
      <c r="AF85" s="131"/>
      <c r="AG85" s="131"/>
      <c r="AH85" s="131"/>
      <c r="AI85" s="131"/>
    </row>
    <row r="86" spans="2:35" ht="12" x14ac:dyDescent="0.2">
      <c r="B86" s="181">
        <v>20</v>
      </c>
      <c r="C86" s="174"/>
      <c r="D86" s="174"/>
      <c r="E86" s="174"/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74"/>
      <c r="V86" s="174"/>
      <c r="W86" s="174"/>
      <c r="X86" s="174"/>
      <c r="Y86" s="182">
        <f t="shared" si="15"/>
        <v>0</v>
      </c>
      <c r="AC86" s="131"/>
      <c r="AD86" s="131"/>
      <c r="AE86" s="131"/>
      <c r="AF86" s="131"/>
      <c r="AG86" s="131"/>
      <c r="AH86" s="131"/>
      <c r="AI86" s="131"/>
    </row>
    <row r="87" spans="2:35" ht="12" x14ac:dyDescent="0.2">
      <c r="B87" s="181">
        <v>25</v>
      </c>
      <c r="C87" s="174"/>
      <c r="D87" s="174"/>
      <c r="E87" s="174"/>
      <c r="F87" s="174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4"/>
      <c r="S87" s="174"/>
      <c r="T87" s="174"/>
      <c r="U87" s="174"/>
      <c r="V87" s="174"/>
      <c r="W87" s="174"/>
      <c r="X87" s="174"/>
      <c r="Y87" s="182">
        <f t="shared" si="15"/>
        <v>0</v>
      </c>
      <c r="AC87" s="131"/>
      <c r="AD87" s="131"/>
      <c r="AE87" s="131"/>
      <c r="AF87" s="131"/>
      <c r="AG87" s="131"/>
      <c r="AH87" s="131"/>
      <c r="AI87" s="131"/>
    </row>
    <row r="88" spans="2:35" ht="12.75" thickBot="1" x14ac:dyDescent="0.25">
      <c r="B88" s="183" t="s">
        <v>119</v>
      </c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5">
        <f t="shared" si="15"/>
        <v>0</v>
      </c>
      <c r="AC88" s="131"/>
      <c r="AD88" s="131"/>
      <c r="AE88" s="131"/>
      <c r="AF88" s="131"/>
      <c r="AG88" s="131"/>
      <c r="AH88" s="131"/>
      <c r="AI88" s="131"/>
    </row>
    <row r="89" spans="2:35" ht="4.5" customHeight="1" thickBot="1" x14ac:dyDescent="0.25"/>
    <row r="90" spans="2:35" ht="12" x14ac:dyDescent="0.2">
      <c r="B90" s="516" t="s">
        <v>122</v>
      </c>
      <c r="C90" s="517"/>
      <c r="D90" s="517"/>
      <c r="E90" s="517"/>
      <c r="F90" s="517"/>
      <c r="G90" s="517"/>
      <c r="H90" s="517"/>
      <c r="I90" s="517"/>
      <c r="J90" s="517"/>
      <c r="K90" s="517"/>
      <c r="L90" s="517"/>
      <c r="M90" s="517"/>
      <c r="N90" s="517"/>
      <c r="O90" s="517"/>
      <c r="P90" s="517"/>
      <c r="Q90" s="517"/>
      <c r="R90" s="517"/>
      <c r="S90" s="517"/>
      <c r="T90" s="517"/>
      <c r="U90" s="517"/>
      <c r="V90" s="517"/>
      <c r="W90" s="517"/>
      <c r="X90" s="517"/>
      <c r="Y90" s="518"/>
      <c r="AC90" s="131"/>
      <c r="AD90" s="131"/>
      <c r="AE90" s="131"/>
      <c r="AF90" s="131"/>
      <c r="AG90" s="131"/>
      <c r="AH90" s="131"/>
      <c r="AI90" s="131"/>
    </row>
    <row r="91" spans="2:35" ht="3" customHeight="1" x14ac:dyDescent="0.2">
      <c r="B91" s="179"/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31"/>
      <c r="R91" s="131"/>
      <c r="S91" s="131"/>
      <c r="T91" s="131"/>
      <c r="U91" s="131"/>
      <c r="V91" s="131"/>
      <c r="W91" s="131"/>
      <c r="X91" s="131"/>
      <c r="Y91" s="180"/>
      <c r="AC91" s="131"/>
      <c r="AD91" s="131"/>
      <c r="AE91" s="131"/>
      <c r="AF91" s="131"/>
      <c r="AG91" s="131"/>
      <c r="AH91" s="131"/>
      <c r="AI91" s="131"/>
    </row>
    <row r="92" spans="2:35" ht="12.75" customHeight="1" x14ac:dyDescent="0.2">
      <c r="B92" s="519" t="s">
        <v>65</v>
      </c>
      <c r="C92" s="522" t="s">
        <v>54</v>
      </c>
      <c r="D92" s="523"/>
      <c r="E92" s="523"/>
      <c r="F92" s="523"/>
      <c r="G92" s="523"/>
      <c r="H92" s="523"/>
      <c r="I92" s="523"/>
      <c r="J92" s="523"/>
      <c r="K92" s="523"/>
      <c r="L92" s="523"/>
      <c r="M92" s="523"/>
      <c r="N92" s="523"/>
      <c r="O92" s="523"/>
      <c r="P92" s="523"/>
      <c r="Q92" s="523"/>
      <c r="R92" s="523"/>
      <c r="S92" s="523"/>
      <c r="T92" s="523"/>
      <c r="U92" s="523"/>
      <c r="V92" s="523"/>
      <c r="W92" s="523"/>
      <c r="X92" s="524"/>
      <c r="Y92" s="525" t="s">
        <v>106</v>
      </c>
      <c r="AC92" s="131"/>
      <c r="AD92" s="131"/>
      <c r="AE92" s="131"/>
      <c r="AF92" s="131"/>
      <c r="AG92" s="131"/>
      <c r="AH92" s="131"/>
      <c r="AI92" s="131"/>
    </row>
    <row r="93" spans="2:35" x14ac:dyDescent="0.2">
      <c r="B93" s="52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526"/>
      <c r="AC93" s="131"/>
      <c r="AD93" s="131"/>
      <c r="AE93" s="131"/>
      <c r="AF93" s="131"/>
      <c r="AG93" s="131"/>
      <c r="AH93" s="131"/>
      <c r="AI93" s="131"/>
    </row>
    <row r="94" spans="2:35" x14ac:dyDescent="0.2">
      <c r="B94" s="521"/>
      <c r="C94" s="528" t="s">
        <v>66</v>
      </c>
      <c r="D94" s="529"/>
      <c r="E94" s="529"/>
      <c r="F94" s="529"/>
      <c r="G94" s="529"/>
      <c r="H94" s="529"/>
      <c r="I94" s="529"/>
      <c r="J94" s="529"/>
      <c r="K94" s="529"/>
      <c r="L94" s="529"/>
      <c r="M94" s="529"/>
      <c r="N94" s="529"/>
      <c r="O94" s="529"/>
      <c r="P94" s="529"/>
      <c r="Q94" s="529"/>
      <c r="R94" s="529"/>
      <c r="S94" s="529"/>
      <c r="T94" s="529"/>
      <c r="U94" s="529"/>
      <c r="V94" s="529"/>
      <c r="W94" s="529"/>
      <c r="X94" s="530"/>
      <c r="Y94" s="527"/>
      <c r="AC94" s="131"/>
      <c r="AD94" s="131"/>
      <c r="AE94" s="131"/>
      <c r="AF94" s="131"/>
      <c r="AG94" s="131"/>
      <c r="AH94" s="131"/>
      <c r="AI94" s="131"/>
    </row>
    <row r="95" spans="2:35" ht="12" x14ac:dyDescent="0.2">
      <c r="B95" s="181">
        <v>5</v>
      </c>
      <c r="C95" s="173"/>
      <c r="D95" s="173"/>
      <c r="E95" s="173"/>
      <c r="F95" s="173"/>
      <c r="G95" s="173"/>
      <c r="H95" s="173"/>
      <c r="I95" s="173"/>
      <c r="J95" s="173"/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82">
        <f>SUM(C95:X95)</f>
        <v>0</v>
      </c>
    </row>
    <row r="96" spans="2:35" ht="12" x14ac:dyDescent="0.2">
      <c r="B96" s="181">
        <v>6.3</v>
      </c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82">
        <f t="shared" ref="Y96:Y103" si="16">SUM(C96:X96)</f>
        <v>0</v>
      </c>
      <c r="AC96" s="131"/>
      <c r="AD96" s="131"/>
      <c r="AE96" s="131"/>
      <c r="AF96" s="131"/>
      <c r="AG96" s="131"/>
      <c r="AH96" s="131"/>
      <c r="AI96" s="131"/>
    </row>
    <row r="97" spans="2:35" ht="12" x14ac:dyDescent="0.2">
      <c r="B97" s="181">
        <v>8</v>
      </c>
      <c r="C97" s="174"/>
      <c r="D97" s="174"/>
      <c r="E97" s="174"/>
      <c r="F97" s="174"/>
      <c r="G97" s="174"/>
      <c r="H97" s="174"/>
      <c r="I97" s="174"/>
      <c r="J97" s="174"/>
      <c r="K97" s="174"/>
      <c r="L97" s="174"/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82">
        <f t="shared" si="16"/>
        <v>0</v>
      </c>
      <c r="AC97" s="131"/>
      <c r="AD97" s="131"/>
      <c r="AE97" s="131"/>
      <c r="AF97" s="131"/>
      <c r="AG97" s="131"/>
      <c r="AH97" s="131"/>
      <c r="AI97" s="131"/>
    </row>
    <row r="98" spans="2:35" ht="12" x14ac:dyDescent="0.2">
      <c r="B98" s="181">
        <v>10</v>
      </c>
      <c r="C98" s="174"/>
      <c r="D98" s="174"/>
      <c r="E98" s="174"/>
      <c r="F98" s="174"/>
      <c r="G98" s="174"/>
      <c r="H98" s="174"/>
      <c r="I98" s="174"/>
      <c r="J98" s="174"/>
      <c r="K98" s="174"/>
      <c r="L98" s="174"/>
      <c r="M98" s="174"/>
      <c r="N98" s="174"/>
      <c r="O98" s="174"/>
      <c r="P98" s="174"/>
      <c r="Q98" s="174"/>
      <c r="R98" s="174"/>
      <c r="S98" s="174"/>
      <c r="T98" s="174"/>
      <c r="U98" s="174"/>
      <c r="V98" s="174"/>
      <c r="W98" s="174"/>
      <c r="X98" s="174"/>
      <c r="Y98" s="182">
        <f t="shared" si="16"/>
        <v>0</v>
      </c>
      <c r="AC98" s="131"/>
      <c r="AD98" s="131"/>
      <c r="AE98" s="131"/>
      <c r="AF98" s="131"/>
      <c r="AG98" s="131"/>
      <c r="AH98" s="131"/>
      <c r="AI98" s="131"/>
    </row>
    <row r="99" spans="2:35" ht="12" x14ac:dyDescent="0.2">
      <c r="B99" s="181">
        <v>12.5</v>
      </c>
      <c r="C99" s="174"/>
      <c r="D99" s="174"/>
      <c r="E99" s="174"/>
      <c r="F99" s="174"/>
      <c r="G99" s="174"/>
      <c r="H99" s="174"/>
      <c r="I99" s="174"/>
      <c r="J99" s="174"/>
      <c r="K99" s="174"/>
      <c r="L99" s="174"/>
      <c r="M99" s="174"/>
      <c r="N99" s="174"/>
      <c r="O99" s="174"/>
      <c r="P99" s="174"/>
      <c r="Q99" s="174"/>
      <c r="R99" s="174"/>
      <c r="S99" s="174"/>
      <c r="T99" s="174"/>
      <c r="U99" s="174"/>
      <c r="V99" s="174"/>
      <c r="W99" s="174"/>
      <c r="X99" s="174"/>
      <c r="Y99" s="182">
        <f t="shared" si="16"/>
        <v>0</v>
      </c>
      <c r="AC99" s="131"/>
      <c r="AD99" s="131"/>
      <c r="AE99" s="131"/>
      <c r="AF99" s="131"/>
      <c r="AG99" s="131"/>
      <c r="AH99" s="131"/>
      <c r="AI99" s="131"/>
    </row>
    <row r="100" spans="2:35" ht="12" x14ac:dyDescent="0.2">
      <c r="B100" s="181">
        <v>16</v>
      </c>
      <c r="C100" s="174"/>
      <c r="D100" s="174"/>
      <c r="E100" s="174"/>
      <c r="F100" s="174"/>
      <c r="G100" s="174"/>
      <c r="H100" s="174"/>
      <c r="I100" s="174"/>
      <c r="J100" s="174"/>
      <c r="K100" s="174"/>
      <c r="L100" s="174"/>
      <c r="M100" s="174"/>
      <c r="N100" s="174"/>
      <c r="O100" s="174"/>
      <c r="P100" s="174"/>
      <c r="Q100" s="174"/>
      <c r="R100" s="174"/>
      <c r="S100" s="174"/>
      <c r="T100" s="174"/>
      <c r="U100" s="174"/>
      <c r="V100" s="174"/>
      <c r="W100" s="174"/>
      <c r="X100" s="174"/>
      <c r="Y100" s="182">
        <f t="shared" si="16"/>
        <v>0</v>
      </c>
      <c r="AC100" s="131"/>
      <c r="AD100" s="131"/>
      <c r="AE100" s="131"/>
      <c r="AF100" s="131"/>
      <c r="AG100" s="131"/>
      <c r="AH100" s="131"/>
      <c r="AI100" s="131"/>
    </row>
    <row r="101" spans="2:35" ht="12" x14ac:dyDescent="0.2">
      <c r="B101" s="181">
        <v>20</v>
      </c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  <c r="N101" s="174"/>
      <c r="O101" s="174"/>
      <c r="P101" s="174"/>
      <c r="Q101" s="174"/>
      <c r="R101" s="174"/>
      <c r="S101" s="174"/>
      <c r="T101" s="174"/>
      <c r="U101" s="174"/>
      <c r="V101" s="174"/>
      <c r="W101" s="174"/>
      <c r="X101" s="174"/>
      <c r="Y101" s="182">
        <f t="shared" si="16"/>
        <v>0</v>
      </c>
      <c r="AC101" s="131"/>
      <c r="AD101" s="131"/>
      <c r="AE101" s="131"/>
      <c r="AF101" s="131"/>
      <c r="AG101" s="131"/>
      <c r="AH101" s="131"/>
      <c r="AI101" s="131"/>
    </row>
    <row r="102" spans="2:35" ht="12" x14ac:dyDescent="0.2">
      <c r="B102" s="181">
        <v>25</v>
      </c>
      <c r="C102" s="174"/>
      <c r="D102" s="174"/>
      <c r="E102" s="174"/>
      <c r="F102" s="174"/>
      <c r="G102" s="174"/>
      <c r="H102" s="174"/>
      <c r="I102" s="174"/>
      <c r="J102" s="174"/>
      <c r="K102" s="174"/>
      <c r="L102" s="174"/>
      <c r="M102" s="174"/>
      <c r="N102" s="174"/>
      <c r="O102" s="174"/>
      <c r="P102" s="174"/>
      <c r="Q102" s="174"/>
      <c r="R102" s="174"/>
      <c r="S102" s="174"/>
      <c r="T102" s="174"/>
      <c r="U102" s="174"/>
      <c r="V102" s="174"/>
      <c r="W102" s="174"/>
      <c r="X102" s="174"/>
      <c r="Y102" s="182">
        <f t="shared" si="16"/>
        <v>0</v>
      </c>
      <c r="AC102" s="131"/>
      <c r="AD102" s="131"/>
      <c r="AE102" s="131"/>
      <c r="AF102" s="131"/>
      <c r="AG102" s="131"/>
      <c r="AH102" s="131"/>
      <c r="AI102" s="131"/>
    </row>
    <row r="103" spans="2:35" ht="12.75" thickBot="1" x14ac:dyDescent="0.25">
      <c r="B103" s="183" t="s">
        <v>119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5">
        <f t="shared" si="16"/>
        <v>0</v>
      </c>
      <c r="AC103" s="131"/>
      <c r="AD103" s="131"/>
      <c r="AE103" s="131"/>
      <c r="AF103" s="131"/>
      <c r="AG103" s="131"/>
      <c r="AH103" s="131"/>
      <c r="AI103" s="131"/>
    </row>
    <row r="104" spans="2:35" ht="4.5" customHeight="1" thickBot="1" x14ac:dyDescent="0.25"/>
    <row r="105" spans="2:35" ht="12.75" customHeight="1" x14ac:dyDescent="0.2">
      <c r="B105" s="516" t="s">
        <v>134</v>
      </c>
      <c r="C105" s="517"/>
      <c r="D105" s="517"/>
      <c r="E105" s="517"/>
      <c r="F105" s="517"/>
      <c r="G105" s="517"/>
      <c r="H105" s="517"/>
      <c r="I105" s="517"/>
      <c r="J105" s="517"/>
      <c r="K105" s="517"/>
      <c r="L105" s="517"/>
      <c r="M105" s="518"/>
      <c r="N105" s="516" t="s">
        <v>178</v>
      </c>
      <c r="O105" s="517"/>
      <c r="P105" s="517"/>
      <c r="Q105" s="517"/>
      <c r="R105" s="517"/>
      <c r="S105" s="517"/>
      <c r="T105" s="517"/>
      <c r="U105" s="517"/>
      <c r="V105" s="517"/>
      <c r="W105" s="517"/>
      <c r="X105" s="517"/>
      <c r="Y105" s="518"/>
    </row>
    <row r="106" spans="2:35" ht="3" customHeight="1" x14ac:dyDescent="0.2">
      <c r="B106" s="179"/>
      <c r="C106" s="131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79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AC106" s="131"/>
      <c r="AD106" s="131"/>
      <c r="AE106" s="131"/>
      <c r="AF106" s="131"/>
      <c r="AG106" s="131"/>
      <c r="AH106" s="131"/>
      <c r="AI106" s="131"/>
    </row>
    <row r="107" spans="2:35" ht="12.75" customHeight="1" x14ac:dyDescent="0.2">
      <c r="B107" s="519" t="s">
        <v>65</v>
      </c>
      <c r="C107" s="522" t="s">
        <v>54</v>
      </c>
      <c r="D107" s="523"/>
      <c r="E107" s="523"/>
      <c r="F107" s="523"/>
      <c r="G107" s="523"/>
      <c r="H107" s="523"/>
      <c r="I107" s="523"/>
      <c r="J107" s="523"/>
      <c r="K107" s="523"/>
      <c r="L107" s="524"/>
      <c r="M107" s="525" t="s">
        <v>106</v>
      </c>
      <c r="N107" s="519" t="s">
        <v>65</v>
      </c>
      <c r="O107" s="522" t="s">
        <v>54</v>
      </c>
      <c r="P107" s="523"/>
      <c r="Q107" s="523"/>
      <c r="R107" s="523"/>
      <c r="S107" s="523"/>
      <c r="T107" s="523"/>
      <c r="U107" s="523"/>
      <c r="V107" s="523"/>
      <c r="W107" s="523"/>
      <c r="X107" s="524"/>
      <c r="Y107" s="525" t="s">
        <v>106</v>
      </c>
    </row>
    <row r="108" spans="2:35" x14ac:dyDescent="0.2">
      <c r="B108" s="520"/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526"/>
      <c r="N108" s="52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526"/>
    </row>
    <row r="109" spans="2:35" x14ac:dyDescent="0.2">
      <c r="B109" s="521"/>
      <c r="C109" s="528" t="s">
        <v>66</v>
      </c>
      <c r="D109" s="529"/>
      <c r="E109" s="529"/>
      <c r="F109" s="529"/>
      <c r="G109" s="529"/>
      <c r="H109" s="529"/>
      <c r="I109" s="529"/>
      <c r="J109" s="529"/>
      <c r="K109" s="529"/>
      <c r="L109" s="530"/>
      <c r="M109" s="527"/>
      <c r="N109" s="521"/>
      <c r="O109" s="528" t="s">
        <v>66</v>
      </c>
      <c r="P109" s="529"/>
      <c r="Q109" s="529"/>
      <c r="R109" s="529"/>
      <c r="S109" s="529"/>
      <c r="T109" s="529"/>
      <c r="U109" s="529"/>
      <c r="V109" s="529"/>
      <c r="W109" s="529"/>
      <c r="X109" s="530"/>
      <c r="Y109" s="527"/>
    </row>
    <row r="110" spans="2:35" ht="12" x14ac:dyDescent="0.2">
      <c r="B110" s="181">
        <v>5</v>
      </c>
      <c r="C110" s="173"/>
      <c r="D110" s="173"/>
      <c r="E110" s="173"/>
      <c r="F110" s="173"/>
      <c r="G110" s="173"/>
      <c r="H110" s="173"/>
      <c r="I110" s="173"/>
      <c r="J110" s="173"/>
      <c r="K110" s="173"/>
      <c r="L110" s="173"/>
      <c r="M110" s="182">
        <f t="shared" ref="M110:M118" si="17">SUM(C110:L110)</f>
        <v>0</v>
      </c>
      <c r="N110" s="181">
        <v>5</v>
      </c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82">
        <f t="shared" ref="Y110:Y118" si="18">SUM(O110:X110)</f>
        <v>0</v>
      </c>
    </row>
    <row r="111" spans="2:35" ht="12" x14ac:dyDescent="0.2">
      <c r="B111" s="181">
        <v>6.3</v>
      </c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  <c r="M111" s="182">
        <f t="shared" si="17"/>
        <v>0</v>
      </c>
      <c r="N111" s="181">
        <v>6.3</v>
      </c>
      <c r="O111" s="174"/>
      <c r="P111" s="174"/>
      <c r="Q111" s="174"/>
      <c r="R111" s="174"/>
      <c r="S111" s="174"/>
      <c r="T111" s="174"/>
      <c r="U111" s="174"/>
      <c r="V111" s="174"/>
      <c r="W111" s="174"/>
      <c r="X111" s="174"/>
      <c r="Y111" s="182">
        <f t="shared" si="18"/>
        <v>0</v>
      </c>
    </row>
    <row r="112" spans="2:35" ht="12" x14ac:dyDescent="0.2">
      <c r="B112" s="181">
        <v>8</v>
      </c>
      <c r="C112" s="174"/>
      <c r="D112" s="174"/>
      <c r="E112" s="174"/>
      <c r="F112" s="174"/>
      <c r="G112" s="174"/>
      <c r="H112" s="174"/>
      <c r="I112" s="174"/>
      <c r="J112" s="174"/>
      <c r="K112" s="174"/>
      <c r="L112" s="174"/>
      <c r="M112" s="182">
        <f t="shared" si="17"/>
        <v>0</v>
      </c>
      <c r="N112" s="181">
        <v>8</v>
      </c>
      <c r="O112" s="174"/>
      <c r="P112" s="174"/>
      <c r="Q112" s="174"/>
      <c r="R112" s="174"/>
      <c r="S112" s="174"/>
      <c r="T112" s="174"/>
      <c r="U112" s="174"/>
      <c r="V112" s="174"/>
      <c r="W112" s="174"/>
      <c r="X112" s="174"/>
      <c r="Y112" s="182">
        <f t="shared" si="18"/>
        <v>0</v>
      </c>
    </row>
    <row r="113" spans="2:25" ht="12" x14ac:dyDescent="0.2">
      <c r="B113" s="181">
        <v>10</v>
      </c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82">
        <f t="shared" si="17"/>
        <v>0</v>
      </c>
      <c r="N113" s="181">
        <v>10</v>
      </c>
      <c r="O113" s="174"/>
      <c r="P113" s="174"/>
      <c r="Q113" s="174"/>
      <c r="R113" s="174"/>
      <c r="S113" s="174"/>
      <c r="T113" s="174"/>
      <c r="U113" s="174"/>
      <c r="V113" s="174"/>
      <c r="W113" s="174"/>
      <c r="X113" s="174"/>
      <c r="Y113" s="182">
        <f t="shared" si="18"/>
        <v>0</v>
      </c>
    </row>
    <row r="114" spans="2:25" ht="12" x14ac:dyDescent="0.2">
      <c r="B114" s="181">
        <v>12.5</v>
      </c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82">
        <f t="shared" si="17"/>
        <v>0</v>
      </c>
      <c r="N114" s="181">
        <v>12.5</v>
      </c>
      <c r="O114" s="174"/>
      <c r="P114" s="174"/>
      <c r="Q114" s="174"/>
      <c r="R114" s="174"/>
      <c r="S114" s="174"/>
      <c r="T114" s="174"/>
      <c r="U114" s="174"/>
      <c r="V114" s="174"/>
      <c r="W114" s="174"/>
      <c r="X114" s="174"/>
      <c r="Y114" s="182">
        <f t="shared" si="18"/>
        <v>0</v>
      </c>
    </row>
    <row r="115" spans="2:25" ht="12" x14ac:dyDescent="0.2">
      <c r="B115" s="181">
        <v>16</v>
      </c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82">
        <f t="shared" si="17"/>
        <v>0</v>
      </c>
      <c r="N115" s="181">
        <v>16</v>
      </c>
      <c r="O115" s="174"/>
      <c r="P115" s="174"/>
      <c r="Q115" s="174"/>
      <c r="R115" s="174"/>
      <c r="S115" s="174"/>
      <c r="T115" s="174"/>
      <c r="U115" s="174"/>
      <c r="V115" s="174"/>
      <c r="W115" s="174"/>
      <c r="X115" s="174"/>
      <c r="Y115" s="182">
        <f t="shared" si="18"/>
        <v>0</v>
      </c>
    </row>
    <row r="116" spans="2:25" ht="12" x14ac:dyDescent="0.2">
      <c r="B116" s="181">
        <v>20</v>
      </c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82">
        <f t="shared" si="17"/>
        <v>0</v>
      </c>
      <c r="N116" s="181">
        <v>20</v>
      </c>
      <c r="O116" s="174"/>
      <c r="P116" s="174"/>
      <c r="Q116" s="174"/>
      <c r="R116" s="174"/>
      <c r="S116" s="174"/>
      <c r="T116" s="174"/>
      <c r="U116" s="174"/>
      <c r="V116" s="174"/>
      <c r="W116" s="174"/>
      <c r="X116" s="174"/>
      <c r="Y116" s="182">
        <f t="shared" si="18"/>
        <v>0</v>
      </c>
    </row>
    <row r="117" spans="2:25" ht="12" x14ac:dyDescent="0.2">
      <c r="B117" s="181">
        <v>25</v>
      </c>
      <c r="C117" s="174"/>
      <c r="D117" s="174"/>
      <c r="E117" s="174"/>
      <c r="F117" s="174"/>
      <c r="G117" s="174"/>
      <c r="H117" s="174"/>
      <c r="I117" s="174"/>
      <c r="J117" s="174"/>
      <c r="K117" s="174"/>
      <c r="L117" s="174"/>
      <c r="M117" s="182">
        <f t="shared" si="17"/>
        <v>0</v>
      </c>
      <c r="N117" s="181">
        <v>25</v>
      </c>
      <c r="O117" s="174"/>
      <c r="P117" s="174"/>
      <c r="Q117" s="174"/>
      <c r="R117" s="174"/>
      <c r="S117" s="174"/>
      <c r="T117" s="174"/>
      <c r="U117" s="174"/>
      <c r="V117" s="174"/>
      <c r="W117" s="174"/>
      <c r="X117" s="174"/>
      <c r="Y117" s="182">
        <f t="shared" si="18"/>
        <v>0</v>
      </c>
    </row>
    <row r="118" spans="2:25" ht="12.75" thickBot="1" x14ac:dyDescent="0.25">
      <c r="B118" s="183" t="s">
        <v>119</v>
      </c>
      <c r="C118" s="184"/>
      <c r="D118" s="184"/>
      <c r="E118" s="184"/>
      <c r="F118" s="184"/>
      <c r="G118" s="184"/>
      <c r="H118" s="184"/>
      <c r="I118" s="184"/>
      <c r="J118" s="184"/>
      <c r="K118" s="184"/>
      <c r="L118" s="184"/>
      <c r="M118" s="185">
        <f t="shared" si="17"/>
        <v>0</v>
      </c>
      <c r="N118" s="183" t="s">
        <v>119</v>
      </c>
      <c r="O118" s="184"/>
      <c r="P118" s="184"/>
      <c r="Q118" s="184"/>
      <c r="R118" s="184"/>
      <c r="S118" s="184"/>
      <c r="T118" s="184"/>
      <c r="U118" s="184"/>
      <c r="V118" s="184"/>
      <c r="W118" s="184"/>
      <c r="X118" s="184"/>
      <c r="Y118" s="185">
        <f t="shared" si="18"/>
        <v>0</v>
      </c>
    </row>
    <row r="119" spans="2:25" x14ac:dyDescent="0.2"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62"/>
      <c r="Y119" s="162"/>
    </row>
    <row r="120" spans="2:25" x14ac:dyDescent="0.2">
      <c r="B120" s="169"/>
      <c r="C120" s="170"/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  <c r="P120" s="170"/>
      <c r="Q120" s="170"/>
      <c r="R120" s="170"/>
      <c r="S120" s="170"/>
      <c r="T120" s="170"/>
      <c r="U120" s="170"/>
      <c r="V120" s="170"/>
      <c r="W120" s="170"/>
      <c r="X120" s="170"/>
      <c r="Y120" s="171"/>
    </row>
    <row r="121" spans="2:25" x14ac:dyDescent="0.2">
      <c r="B121" s="169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71"/>
    </row>
    <row r="122" spans="2:25" x14ac:dyDescent="0.2">
      <c r="B122" s="164"/>
      <c r="C122" s="172"/>
      <c r="D122" s="172"/>
      <c r="E122" s="172"/>
      <c r="F122" s="172"/>
      <c r="G122" s="172"/>
      <c r="H122" s="172"/>
      <c r="I122" s="172"/>
      <c r="J122" s="172"/>
      <c r="K122" s="172"/>
      <c r="L122" s="172"/>
      <c r="M122" s="172"/>
      <c r="N122" s="172"/>
      <c r="O122" s="172"/>
      <c r="P122" s="172"/>
      <c r="Q122" s="172"/>
      <c r="R122" s="172"/>
      <c r="S122" s="172"/>
      <c r="T122" s="172"/>
      <c r="U122" s="172"/>
      <c r="V122" s="172"/>
      <c r="W122" s="172"/>
      <c r="X122" s="172"/>
      <c r="Y122" s="171"/>
    </row>
    <row r="123" spans="2:25" ht="12" x14ac:dyDescent="0.2">
      <c r="B123" s="165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  <c r="X123" s="166"/>
      <c r="Y123" s="167"/>
    </row>
    <row r="124" spans="2:25" ht="12" x14ac:dyDescent="0.2">
      <c r="B124" s="165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  <c r="X124" s="166"/>
      <c r="Y124" s="167"/>
    </row>
    <row r="125" spans="2:25" ht="12" x14ac:dyDescent="0.2">
      <c r="B125" s="165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  <c r="X125" s="166"/>
      <c r="Y125" s="167"/>
    </row>
    <row r="126" spans="2:25" ht="12" x14ac:dyDescent="0.2">
      <c r="B126" s="165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  <c r="X126" s="166"/>
      <c r="Y126" s="167"/>
    </row>
    <row r="127" spans="2:25" ht="12" x14ac:dyDescent="0.2">
      <c r="B127" s="165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  <c r="X127" s="166"/>
      <c r="Y127" s="167"/>
    </row>
    <row r="128" spans="2:25" ht="12" x14ac:dyDescent="0.2">
      <c r="B128" s="165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  <c r="T128" s="166"/>
      <c r="U128" s="166"/>
      <c r="V128" s="166"/>
      <c r="W128" s="166"/>
      <c r="X128" s="166"/>
      <c r="Y128" s="167"/>
    </row>
    <row r="129" spans="2:25" ht="12" x14ac:dyDescent="0.2">
      <c r="B129" s="165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  <c r="T129" s="166"/>
      <c r="U129" s="166"/>
      <c r="V129" s="166"/>
      <c r="W129" s="166"/>
      <c r="X129" s="166"/>
      <c r="Y129" s="167"/>
    </row>
    <row r="130" spans="2:25" x14ac:dyDescent="0.2"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</row>
    <row r="131" spans="2:25" x14ac:dyDescent="0.2">
      <c r="B131" s="169"/>
      <c r="C131" s="170"/>
      <c r="D131" s="170"/>
      <c r="E131" s="170"/>
      <c r="F131" s="170"/>
      <c r="G131" s="170"/>
      <c r="H131" s="170"/>
      <c r="I131" s="170"/>
      <c r="J131" s="170"/>
      <c r="K131" s="170"/>
      <c r="L131" s="170"/>
      <c r="M131" s="170"/>
      <c r="N131" s="170"/>
      <c r="O131" s="170"/>
      <c r="P131" s="170"/>
      <c r="Q131" s="170"/>
      <c r="R131" s="170"/>
      <c r="S131" s="170"/>
      <c r="T131" s="170"/>
      <c r="U131" s="170"/>
      <c r="V131" s="170"/>
      <c r="W131" s="170"/>
      <c r="X131" s="170"/>
      <c r="Y131" s="171"/>
    </row>
    <row r="132" spans="2:25" x14ac:dyDescent="0.2">
      <c r="B132" s="169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71"/>
    </row>
    <row r="133" spans="2:25" x14ac:dyDescent="0.2">
      <c r="B133" s="164"/>
      <c r="C133" s="172"/>
      <c r="D133" s="172"/>
      <c r="E133" s="172"/>
      <c r="F133" s="172"/>
      <c r="G133" s="172"/>
      <c r="H133" s="172"/>
      <c r="I133" s="172"/>
      <c r="J133" s="172"/>
      <c r="K133" s="172"/>
      <c r="L133" s="172"/>
      <c r="M133" s="172"/>
      <c r="N133" s="172"/>
      <c r="O133" s="172"/>
      <c r="P133" s="172"/>
      <c r="Q133" s="172"/>
      <c r="R133" s="172"/>
      <c r="S133" s="172"/>
      <c r="T133" s="172"/>
      <c r="U133" s="172"/>
      <c r="V133" s="172"/>
      <c r="W133" s="172"/>
      <c r="X133" s="172"/>
      <c r="Y133" s="171"/>
    </row>
    <row r="134" spans="2:25" ht="12" x14ac:dyDescent="0.2">
      <c r="B134" s="165"/>
      <c r="C134" s="168"/>
      <c r="D134" s="168"/>
      <c r="E134" s="168"/>
      <c r="F134" s="168"/>
      <c r="G134" s="168"/>
      <c r="H134" s="168"/>
      <c r="I134" s="168"/>
      <c r="J134" s="168"/>
      <c r="K134" s="168"/>
      <c r="L134" s="168"/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W134" s="168"/>
      <c r="X134" s="168"/>
      <c r="Y134" s="167"/>
    </row>
  </sheetData>
  <mergeCells count="220">
    <mergeCell ref="B90:Y90"/>
    <mergeCell ref="B92:B94"/>
    <mergeCell ref="C92:X92"/>
    <mergeCell ref="Y92:Y94"/>
    <mergeCell ref="C94:X94"/>
    <mergeCell ref="B107:B109"/>
    <mergeCell ref="M107:M109"/>
    <mergeCell ref="B105:M105"/>
    <mergeCell ref="C107:L107"/>
    <mergeCell ref="C109:L109"/>
    <mergeCell ref="N105:Y105"/>
    <mergeCell ref="N107:N109"/>
    <mergeCell ref="O107:X107"/>
    <mergeCell ref="Y107:Y109"/>
    <mergeCell ref="O109:X109"/>
    <mergeCell ref="AH12:AK16"/>
    <mergeCell ref="G14:H14"/>
    <mergeCell ref="G9:H9"/>
    <mergeCell ref="B9:C9"/>
    <mergeCell ref="B10:C10"/>
    <mergeCell ref="B11:C11"/>
    <mergeCell ref="B12:C12"/>
    <mergeCell ref="B13:C13"/>
    <mergeCell ref="J10:K10"/>
    <mergeCell ref="J14:K14"/>
    <mergeCell ref="B16:C16"/>
    <mergeCell ref="D9:E9"/>
    <mergeCell ref="D10:E10"/>
    <mergeCell ref="D11:E11"/>
    <mergeCell ref="D12:E12"/>
    <mergeCell ref="L10:M10"/>
    <mergeCell ref="O10:P10"/>
    <mergeCell ref="J11:K11"/>
    <mergeCell ref="L11:M11"/>
    <mergeCell ref="O11:P11"/>
    <mergeCell ref="B14:C14"/>
    <mergeCell ref="D13:E13"/>
    <mergeCell ref="D14:E14"/>
    <mergeCell ref="D16:E16"/>
    <mergeCell ref="W9:X9"/>
    <mergeCell ref="R10:S10"/>
    <mergeCell ref="T10:U10"/>
    <mergeCell ref="W10:X10"/>
    <mergeCell ref="C1:N1"/>
    <mergeCell ref="X2:Y4"/>
    <mergeCell ref="G7:I7"/>
    <mergeCell ref="D7:F7"/>
    <mergeCell ref="B6:I6"/>
    <mergeCell ref="B7:C7"/>
    <mergeCell ref="B2:W4"/>
    <mergeCell ref="R6:Y6"/>
    <mergeCell ref="R7:S7"/>
    <mergeCell ref="T7:V7"/>
    <mergeCell ref="W7:Y7"/>
    <mergeCell ref="O7:Q7"/>
    <mergeCell ref="R9:S9"/>
    <mergeCell ref="T9:U9"/>
    <mergeCell ref="T8:U8"/>
    <mergeCell ref="W8:X8"/>
    <mergeCell ref="G10:H10"/>
    <mergeCell ref="W12:X12"/>
    <mergeCell ref="W13:X13"/>
    <mergeCell ref="R13:S13"/>
    <mergeCell ref="B22:C22"/>
    <mergeCell ref="D22:E22"/>
    <mergeCell ref="G22:H22"/>
    <mergeCell ref="J6:Q6"/>
    <mergeCell ref="J7:K7"/>
    <mergeCell ref="L7:N7"/>
    <mergeCell ref="J9:K9"/>
    <mergeCell ref="L9:M9"/>
    <mergeCell ref="O9:P9"/>
    <mergeCell ref="B19:C19"/>
    <mergeCell ref="D19:F19"/>
    <mergeCell ref="G13:H13"/>
    <mergeCell ref="G16:H16"/>
    <mergeCell ref="J18:Q18"/>
    <mergeCell ref="J19:K19"/>
    <mergeCell ref="L19:N19"/>
    <mergeCell ref="O19:Q19"/>
    <mergeCell ref="D8:E8"/>
    <mergeCell ref="G8:H8"/>
    <mergeCell ref="L8:M8"/>
    <mergeCell ref="O8:P8"/>
    <mergeCell ref="W11:X11"/>
    <mergeCell ref="T13:U13"/>
    <mergeCell ref="R12:S12"/>
    <mergeCell ref="T12:U12"/>
    <mergeCell ref="W14:X14"/>
    <mergeCell ref="AH11:AI11"/>
    <mergeCell ref="D26:E26"/>
    <mergeCell ref="G26:H26"/>
    <mergeCell ref="G25:H25"/>
    <mergeCell ref="D21:E21"/>
    <mergeCell ref="J16:K16"/>
    <mergeCell ref="L16:M16"/>
    <mergeCell ref="O16:P16"/>
    <mergeCell ref="J12:K12"/>
    <mergeCell ref="L12:M12"/>
    <mergeCell ref="O12:P12"/>
    <mergeCell ref="J13:K13"/>
    <mergeCell ref="L13:M13"/>
    <mergeCell ref="O13:P13"/>
    <mergeCell ref="L14:M14"/>
    <mergeCell ref="O14:P14"/>
    <mergeCell ref="B18:I18"/>
    <mergeCell ref="B23:C23"/>
    <mergeCell ref="B15:C15"/>
    <mergeCell ref="D15:E15"/>
    <mergeCell ref="G15:H15"/>
    <mergeCell ref="D20:E20"/>
    <mergeCell ref="G20:H20"/>
    <mergeCell ref="L20:M20"/>
    <mergeCell ref="L24:M24"/>
    <mergeCell ref="O24:P24"/>
    <mergeCell ref="J25:K25"/>
    <mergeCell ref="J26:K26"/>
    <mergeCell ref="L26:M26"/>
    <mergeCell ref="O26:P26"/>
    <mergeCell ref="G21:H21"/>
    <mergeCell ref="R11:S11"/>
    <mergeCell ref="T11:U11"/>
    <mergeCell ref="J15:K15"/>
    <mergeCell ref="L15:M15"/>
    <mergeCell ref="O15:P15"/>
    <mergeCell ref="R15:S15"/>
    <mergeCell ref="R14:S14"/>
    <mergeCell ref="T14:U14"/>
    <mergeCell ref="R24:S24"/>
    <mergeCell ref="T24:U24"/>
    <mergeCell ref="L21:M21"/>
    <mergeCell ref="O21:P21"/>
    <mergeCell ref="R21:S21"/>
    <mergeCell ref="R22:S22"/>
    <mergeCell ref="T22:U22"/>
    <mergeCell ref="T19:V19"/>
    <mergeCell ref="W24:X24"/>
    <mergeCell ref="R25:S25"/>
    <mergeCell ref="T25:U25"/>
    <mergeCell ref="W25:X25"/>
    <mergeCell ref="B27:C27"/>
    <mergeCell ref="J24:K24"/>
    <mergeCell ref="B26:C26"/>
    <mergeCell ref="G24:H24"/>
    <mergeCell ref="L23:M23"/>
    <mergeCell ref="O27:P27"/>
    <mergeCell ref="D27:E27"/>
    <mergeCell ref="G27:H27"/>
    <mergeCell ref="W22:X22"/>
    <mergeCell ref="R23:S23"/>
    <mergeCell ref="T23:U23"/>
    <mergeCell ref="W23:X23"/>
    <mergeCell ref="D24:E24"/>
    <mergeCell ref="O20:P20"/>
    <mergeCell ref="B25:C25"/>
    <mergeCell ref="D25:E25"/>
    <mergeCell ref="J27:K27"/>
    <mergeCell ref="L27:M27"/>
    <mergeCell ref="T21:U21"/>
    <mergeCell ref="W21:X21"/>
    <mergeCell ref="L25:M25"/>
    <mergeCell ref="O25:P25"/>
    <mergeCell ref="J22:K22"/>
    <mergeCell ref="L22:M22"/>
    <mergeCell ref="O22:P22"/>
    <mergeCell ref="J23:K23"/>
    <mergeCell ref="R26:S26"/>
    <mergeCell ref="T26:U26"/>
    <mergeCell ref="W26:X26"/>
    <mergeCell ref="R27:S27"/>
    <mergeCell ref="T27:U27"/>
    <mergeCell ref="W27:X27"/>
    <mergeCell ref="W19:Y19"/>
    <mergeCell ref="T15:U15"/>
    <mergeCell ref="R16:S16"/>
    <mergeCell ref="T16:U16"/>
    <mergeCell ref="W16:X16"/>
    <mergeCell ref="R18:Y18"/>
    <mergeCell ref="R19:S19"/>
    <mergeCell ref="G19:I19"/>
    <mergeCell ref="W15:X15"/>
    <mergeCell ref="B30:Y30"/>
    <mergeCell ref="Y32:Y34"/>
    <mergeCell ref="R28:S28"/>
    <mergeCell ref="T28:U28"/>
    <mergeCell ref="W28:X28"/>
    <mergeCell ref="C34:X34"/>
    <mergeCell ref="G11:H11"/>
    <mergeCell ref="G12:H12"/>
    <mergeCell ref="B32:B34"/>
    <mergeCell ref="T20:U20"/>
    <mergeCell ref="W20:X20"/>
    <mergeCell ref="B28:C28"/>
    <mergeCell ref="D28:E28"/>
    <mergeCell ref="G28:H28"/>
    <mergeCell ref="J28:K28"/>
    <mergeCell ref="L28:M28"/>
    <mergeCell ref="O28:P28"/>
    <mergeCell ref="O23:P23"/>
    <mergeCell ref="J21:K21"/>
    <mergeCell ref="C32:X32"/>
    <mergeCell ref="B21:C21"/>
    <mergeCell ref="D23:E23"/>
    <mergeCell ref="G23:H23"/>
    <mergeCell ref="B24:C24"/>
    <mergeCell ref="B75:Y75"/>
    <mergeCell ref="B77:B79"/>
    <mergeCell ref="C77:X77"/>
    <mergeCell ref="Y77:Y79"/>
    <mergeCell ref="C79:X79"/>
    <mergeCell ref="B45:Y45"/>
    <mergeCell ref="B47:B49"/>
    <mergeCell ref="C47:X47"/>
    <mergeCell ref="Y47:Y49"/>
    <mergeCell ref="C49:X49"/>
    <mergeCell ref="B60:Y60"/>
    <mergeCell ref="B62:B64"/>
    <mergeCell ref="C62:X62"/>
    <mergeCell ref="Y62:Y64"/>
    <mergeCell ref="C64:X64"/>
  </mergeCells>
  <pageMargins left="0.51181102362204722" right="0.51181102362204722" top="0.78740157480314965" bottom="0.78740157480314965" header="0.31496062992125984" footer="0.31496062992125984"/>
  <pageSetup paperSize="9" scale="59" orientation="landscape" r:id="rId1"/>
  <headerFooter>
    <oddFooter>&amp;L&amp;A&amp;R&amp;P de &amp;N</oddFooter>
  </headerFooter>
  <rowBreaks count="1" manualBreakCount="1">
    <brk id="58" max="25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315"/>
  <sheetViews>
    <sheetView showGridLines="0" view="pageBreakPreview" zoomScale="120" zoomScaleSheetLayoutView="120" workbookViewId="0">
      <selection activeCell="C10" sqref="C10"/>
    </sheetView>
  </sheetViews>
  <sheetFormatPr defaultColWidth="9.140625" defaultRowHeight="15" customHeight="1" x14ac:dyDescent="0.2"/>
  <cols>
    <col min="1" max="1" width="11.28515625" style="1" customWidth="1"/>
    <col min="2" max="5" width="7.7109375" style="1" customWidth="1"/>
    <col min="6" max="8" width="7.7109375" style="2" customWidth="1"/>
    <col min="9" max="9" width="2.7109375" style="2" customWidth="1"/>
    <col min="10" max="19" width="5.7109375" style="2" customWidth="1"/>
    <col min="20" max="20" width="5.7109375" style="1" customWidth="1"/>
    <col min="21" max="22" width="6.7109375" style="1" customWidth="1"/>
    <col min="23" max="32" width="5.7109375" style="1" customWidth="1"/>
    <col min="33" max="16384" width="9.140625" style="1"/>
  </cols>
  <sheetData>
    <row r="1" spans="1:20" ht="15" customHeight="1" x14ac:dyDescent="0.2">
      <c r="A1" s="5" t="s">
        <v>2</v>
      </c>
    </row>
    <row r="2" spans="1:20" ht="15" customHeight="1" x14ac:dyDescent="0.2">
      <c r="A2" s="5" t="s">
        <v>3</v>
      </c>
    </row>
    <row r="3" spans="1:20" ht="15" customHeight="1" x14ac:dyDescent="0.2">
      <c r="A3" s="5" t="s">
        <v>1</v>
      </c>
    </row>
    <row r="4" spans="1:20" ht="15" customHeight="1" x14ac:dyDescent="0.2">
      <c r="A4" s="5" t="s">
        <v>0</v>
      </c>
    </row>
    <row r="5" spans="1:20" ht="15" customHeight="1" x14ac:dyDescent="0.2">
      <c r="A5" s="5"/>
    </row>
    <row r="6" spans="1:20" ht="2.1" customHeight="1" x14ac:dyDescent="0.2">
      <c r="A6" s="6"/>
      <c r="B6" s="3"/>
      <c r="C6" s="3"/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5.0999999999999996" customHeight="1" x14ac:dyDescent="0.2">
      <c r="T7" s="2"/>
    </row>
    <row r="8" spans="1:20" ht="15" customHeight="1" x14ac:dyDescent="0.2">
      <c r="A8" s="8" t="s">
        <v>34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5.0999999999999996" customHeight="1" x14ac:dyDescent="0.2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5" customHeight="1" x14ac:dyDescent="0.2">
      <c r="A10" s="8" t="s">
        <v>20</v>
      </c>
      <c r="B10" s="8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5.0999999999999996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s="10" customFormat="1" ht="1.5" customHeight="1" x14ac:dyDescent="0.2">
      <c r="A12" s="12"/>
      <c r="B12" s="13"/>
      <c r="C12" s="13"/>
      <c r="D12" s="13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s="10" customFormat="1" ht="5.0999999999999996" customHeight="1" x14ac:dyDescent="0.2">
      <c r="A13" s="11"/>
      <c r="B13" s="15"/>
      <c r="C13" s="15"/>
      <c r="D13" s="15"/>
      <c r="E13" s="15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s="21" customFormat="1" ht="15" customHeight="1" x14ac:dyDescent="0.2">
      <c r="A14" s="572" t="s">
        <v>35</v>
      </c>
      <c r="B14" s="573" t="s">
        <v>7</v>
      </c>
      <c r="C14" s="572" t="s">
        <v>8</v>
      </c>
      <c r="D14" s="572"/>
      <c r="E14" s="572"/>
      <c r="F14" s="572"/>
      <c r="G14" s="40" t="s">
        <v>9</v>
      </c>
      <c r="H14" s="41" t="s">
        <v>10</v>
      </c>
      <c r="I14" s="30"/>
      <c r="J14" s="574" t="s">
        <v>11</v>
      </c>
      <c r="K14" s="574"/>
      <c r="L14" s="574"/>
      <c r="M14" s="574"/>
      <c r="N14" s="574"/>
      <c r="O14" s="574"/>
      <c r="P14" s="574"/>
      <c r="Q14" s="574"/>
      <c r="R14" s="574"/>
      <c r="S14" s="574"/>
      <c r="T14" s="574"/>
    </row>
    <row r="15" spans="1:20" s="22" customFormat="1" ht="15" customHeight="1" x14ac:dyDescent="0.2">
      <c r="A15" s="572"/>
      <c r="B15" s="573"/>
      <c r="C15" s="37" t="s">
        <v>6</v>
      </c>
      <c r="D15" s="37" t="s">
        <v>22</v>
      </c>
      <c r="E15" s="37" t="s">
        <v>5</v>
      </c>
      <c r="F15" s="37" t="s">
        <v>21</v>
      </c>
      <c r="G15" s="27" t="s">
        <v>12</v>
      </c>
      <c r="H15" s="23" t="s">
        <v>23</v>
      </c>
      <c r="I15" s="30"/>
      <c r="J15" s="575" t="s">
        <v>4</v>
      </c>
      <c r="K15" s="576"/>
      <c r="L15" s="576"/>
      <c r="M15" s="576"/>
      <c r="N15" s="39"/>
      <c r="O15" s="39"/>
      <c r="P15" s="39"/>
      <c r="Q15" s="39"/>
      <c r="R15" s="39"/>
      <c r="S15" s="577">
        <f>SUM(G17:G315)</f>
        <v>22.57685</v>
      </c>
      <c r="T15" s="578"/>
    </row>
    <row r="16" spans="1:20" s="22" customFormat="1" ht="15" customHeight="1" x14ac:dyDescent="0.2">
      <c r="A16" s="44" t="s">
        <v>36</v>
      </c>
      <c r="B16" s="45"/>
      <c r="C16" s="45"/>
      <c r="D16" s="45"/>
      <c r="E16" s="45"/>
      <c r="F16" s="45"/>
      <c r="G16" s="45"/>
      <c r="H16" s="46"/>
      <c r="I16" s="30"/>
      <c r="J16" s="38"/>
      <c r="K16" s="39"/>
      <c r="L16" s="39"/>
      <c r="M16" s="39"/>
      <c r="N16" s="39"/>
      <c r="O16" s="39"/>
      <c r="P16" s="39"/>
      <c r="Q16" s="39"/>
      <c r="R16" s="39"/>
      <c r="S16" s="42"/>
      <c r="T16" s="43"/>
    </row>
    <row r="17" spans="1:20" s="17" customFormat="1" ht="15" customHeight="1" x14ac:dyDescent="0.2">
      <c r="A17" s="20" t="s">
        <v>39</v>
      </c>
      <c r="B17" s="18">
        <v>1</v>
      </c>
      <c r="C17" s="18">
        <v>1.7</v>
      </c>
      <c r="D17" s="18">
        <v>4.5</v>
      </c>
      <c r="E17" s="18">
        <v>2.39</v>
      </c>
      <c r="F17" s="18">
        <v>1.06</v>
      </c>
      <c r="G17" s="24">
        <f>F17*C17</f>
        <v>1.802</v>
      </c>
      <c r="H17" s="29">
        <f>((F17)+(D17*C17)+(E17*C17))*2</f>
        <v>25.545999999999999</v>
      </c>
      <c r="I17" s="25"/>
      <c r="J17" s="575" t="s">
        <v>10</v>
      </c>
      <c r="K17" s="576"/>
      <c r="L17" s="576"/>
      <c r="M17" s="576"/>
      <c r="N17" s="39"/>
      <c r="O17" s="39"/>
      <c r="P17" s="39"/>
      <c r="Q17" s="39"/>
      <c r="R17" s="39"/>
      <c r="S17" s="577">
        <f>SUM(H17:H315)</f>
        <v>236.66500000000002</v>
      </c>
      <c r="T17" s="578"/>
    </row>
    <row r="18" spans="1:20" s="17" customFormat="1" ht="15" customHeight="1" x14ac:dyDescent="0.2">
      <c r="A18" s="20" t="s">
        <v>40</v>
      </c>
      <c r="B18" s="18">
        <v>1</v>
      </c>
      <c r="C18" s="18">
        <v>1.7</v>
      </c>
      <c r="D18" s="18">
        <v>4.5</v>
      </c>
      <c r="E18" s="18">
        <v>1.89</v>
      </c>
      <c r="F18" s="18">
        <v>1.014</v>
      </c>
      <c r="G18" s="24">
        <f>F18*C18</f>
        <v>1.7238</v>
      </c>
      <c r="H18" s="29">
        <f>((F18)+(D18*C18)+(E18*C18))*2</f>
        <v>23.753999999999998</v>
      </c>
      <c r="I18" s="25"/>
    </row>
    <row r="19" spans="1:20" s="17" customFormat="1" ht="15" customHeight="1" x14ac:dyDescent="0.2">
      <c r="A19" s="20" t="s">
        <v>41</v>
      </c>
      <c r="B19" s="18">
        <v>1</v>
      </c>
      <c r="C19" s="18"/>
      <c r="D19" s="18">
        <v>5.85</v>
      </c>
      <c r="E19" s="18">
        <v>0.16</v>
      </c>
      <c r="F19" s="18">
        <v>1.56</v>
      </c>
      <c r="G19" s="24">
        <f>F19*E19</f>
        <v>0.24960000000000002</v>
      </c>
      <c r="H19" s="29">
        <f>F19*2+D19*E19</f>
        <v>4.056</v>
      </c>
      <c r="I19" s="25"/>
    </row>
    <row r="20" spans="1:20" s="17" customFormat="1" ht="15" customHeight="1" x14ac:dyDescent="0.2">
      <c r="A20" s="20" t="s">
        <v>42</v>
      </c>
      <c r="B20" s="18">
        <v>1</v>
      </c>
      <c r="C20" s="18"/>
      <c r="D20" s="18">
        <v>5.71</v>
      </c>
      <c r="E20" s="18">
        <v>0.3</v>
      </c>
      <c r="F20" s="18">
        <v>1.45</v>
      </c>
      <c r="G20" s="24">
        <f>F20*E20</f>
        <v>0.435</v>
      </c>
      <c r="H20" s="29">
        <f>F20*2+D20*E20</f>
        <v>4.6129999999999995</v>
      </c>
      <c r="I20" s="25"/>
    </row>
    <row r="21" spans="1:20" s="17" customFormat="1" ht="15" customHeight="1" x14ac:dyDescent="0.2">
      <c r="A21" s="20" t="s">
        <v>43</v>
      </c>
      <c r="B21" s="18">
        <v>1</v>
      </c>
      <c r="C21" s="18"/>
      <c r="D21" s="18">
        <v>5.85</v>
      </c>
      <c r="E21" s="18">
        <v>0.16</v>
      </c>
      <c r="F21" s="18">
        <v>1.56</v>
      </c>
      <c r="G21" s="24">
        <f>F21*E21</f>
        <v>0.24960000000000002</v>
      </c>
      <c r="H21" s="29">
        <f>F21*2+D21*E21</f>
        <v>4.056</v>
      </c>
      <c r="I21" s="25"/>
    </row>
    <row r="22" spans="1:20" s="17" customFormat="1" ht="15" customHeight="1" x14ac:dyDescent="0.2">
      <c r="A22" s="20" t="s">
        <v>44</v>
      </c>
      <c r="B22" s="18">
        <v>1</v>
      </c>
      <c r="C22" s="18"/>
      <c r="D22" s="18">
        <v>5.71</v>
      </c>
      <c r="E22" s="18">
        <v>0.3</v>
      </c>
      <c r="F22" s="18">
        <v>1.45</v>
      </c>
      <c r="G22" s="24">
        <f>F22*E22</f>
        <v>0.435</v>
      </c>
      <c r="H22" s="29">
        <f>F22*2+D22*E22</f>
        <v>4.6129999999999995</v>
      </c>
      <c r="I22" s="25"/>
    </row>
    <row r="23" spans="1:20" s="17" customFormat="1" ht="15" customHeight="1" x14ac:dyDescent="0.2">
      <c r="A23" s="44" t="s">
        <v>37</v>
      </c>
      <c r="B23" s="45"/>
      <c r="C23" s="45"/>
      <c r="D23" s="45"/>
      <c r="E23" s="45"/>
      <c r="F23" s="45"/>
      <c r="G23" s="45"/>
      <c r="H23" s="46"/>
      <c r="I23" s="25"/>
    </row>
    <row r="24" spans="1:20" s="17" customFormat="1" ht="15" customHeight="1" x14ac:dyDescent="0.2">
      <c r="A24" s="20" t="s">
        <v>46</v>
      </c>
      <c r="B24" s="18">
        <v>1</v>
      </c>
      <c r="C24" s="18">
        <v>1.7</v>
      </c>
      <c r="D24" s="18">
        <v>4.5</v>
      </c>
      <c r="E24" s="18">
        <v>1.65</v>
      </c>
      <c r="F24" s="18">
        <v>0.93</v>
      </c>
      <c r="G24" s="24">
        <f>F24*C24</f>
        <v>1.581</v>
      </c>
      <c r="H24" s="29">
        <f>((F24)+(D24*C24)+(E24*C24))*2</f>
        <v>22.77</v>
      </c>
      <c r="I24" s="25"/>
      <c r="J24" s="579" t="s">
        <v>13</v>
      </c>
      <c r="K24" s="580"/>
      <c r="L24" s="580"/>
      <c r="M24" s="580"/>
      <c r="N24" s="580"/>
      <c r="O24" s="580"/>
      <c r="P24" s="580"/>
      <c r="Q24" s="580"/>
      <c r="R24" s="580"/>
      <c r="S24" s="580"/>
      <c r="T24" s="581"/>
    </row>
    <row r="25" spans="1:20" s="17" customFormat="1" ht="15" customHeight="1" x14ac:dyDescent="0.2">
      <c r="A25" s="20" t="s">
        <v>45</v>
      </c>
      <c r="B25" s="18">
        <v>1</v>
      </c>
      <c r="C25" s="18">
        <v>1.7</v>
      </c>
      <c r="D25" s="18">
        <v>4.5</v>
      </c>
      <c r="E25" s="18">
        <v>1.65</v>
      </c>
      <c r="F25" s="18">
        <v>0.98</v>
      </c>
      <c r="G25" s="24">
        <f>F25*C25</f>
        <v>1.6659999999999999</v>
      </c>
      <c r="H25" s="29">
        <f>((F25)+(D25*C25)+(E25*C25))*2</f>
        <v>22.869999999999997</v>
      </c>
      <c r="I25" s="25"/>
      <c r="J25" s="582" t="s">
        <v>14</v>
      </c>
      <c r="K25" s="584" t="s">
        <v>18</v>
      </c>
      <c r="L25" s="585"/>
      <c r="M25" s="585"/>
      <c r="N25" s="585"/>
      <c r="O25" s="585"/>
      <c r="P25" s="585"/>
      <c r="Q25" s="585"/>
      <c r="R25" s="585"/>
      <c r="S25" s="586"/>
      <c r="T25" s="587" t="s">
        <v>17</v>
      </c>
    </row>
    <row r="26" spans="1:20" s="19" customFormat="1" ht="15" customHeight="1" x14ac:dyDescent="0.2">
      <c r="A26" s="20" t="s">
        <v>47</v>
      </c>
      <c r="B26" s="18">
        <v>1</v>
      </c>
      <c r="C26" s="18">
        <v>1.7</v>
      </c>
      <c r="D26" s="18">
        <v>3.55</v>
      </c>
      <c r="E26" s="18">
        <v>0.15</v>
      </c>
      <c r="F26" s="18"/>
      <c r="G26" s="24">
        <f>C26*D26*E26</f>
        <v>0.90524999999999989</v>
      </c>
      <c r="H26" s="29">
        <f>((F26)+(D26*C26)+(E26*C26))*2</f>
        <v>12.579999999999998</v>
      </c>
      <c r="I26" s="25"/>
      <c r="J26" s="583"/>
      <c r="K26" s="31"/>
      <c r="L26" s="31"/>
      <c r="M26" s="31"/>
      <c r="N26" s="31"/>
      <c r="O26" s="31"/>
      <c r="P26" s="31"/>
      <c r="Q26" s="31"/>
      <c r="R26" s="31"/>
      <c r="S26" s="31"/>
      <c r="T26" s="588"/>
    </row>
    <row r="27" spans="1:20" s="19" customFormat="1" ht="15" customHeight="1" x14ac:dyDescent="0.2">
      <c r="A27" s="44" t="s">
        <v>38</v>
      </c>
      <c r="B27" s="45"/>
      <c r="C27" s="45"/>
      <c r="D27" s="45"/>
      <c r="E27" s="45"/>
      <c r="F27" s="45"/>
      <c r="G27" s="45"/>
      <c r="H27" s="46"/>
      <c r="I27" s="25"/>
      <c r="J27" s="36" t="s">
        <v>16</v>
      </c>
      <c r="K27" s="584" t="s">
        <v>19</v>
      </c>
      <c r="L27" s="585"/>
      <c r="M27" s="585"/>
      <c r="N27" s="585"/>
      <c r="O27" s="585"/>
      <c r="P27" s="585"/>
      <c r="Q27" s="585"/>
      <c r="R27" s="585"/>
      <c r="S27" s="586"/>
      <c r="T27" s="589"/>
    </row>
    <row r="28" spans="1:20" s="19" customFormat="1" ht="15" customHeight="1" x14ac:dyDescent="0.2">
      <c r="A28" s="20" t="s">
        <v>39</v>
      </c>
      <c r="B28" s="18">
        <v>1</v>
      </c>
      <c r="C28" s="18">
        <v>1.7</v>
      </c>
      <c r="D28" s="18">
        <v>4.5</v>
      </c>
      <c r="E28" s="18">
        <v>2.39</v>
      </c>
      <c r="F28" s="18">
        <v>1.06</v>
      </c>
      <c r="G28" s="24">
        <f>F28*C28</f>
        <v>1.802</v>
      </c>
      <c r="H28" s="29">
        <f>((F28)+(D28*C28)+(E28*C28))*2</f>
        <v>25.545999999999999</v>
      </c>
      <c r="I28" s="25"/>
      <c r="J28" s="48">
        <v>6.3</v>
      </c>
      <c r="K28" s="55"/>
      <c r="L28" s="56"/>
      <c r="M28" s="59"/>
      <c r="N28" s="59"/>
      <c r="O28" s="59"/>
      <c r="P28" s="59"/>
      <c r="Q28" s="59"/>
      <c r="R28" s="59"/>
      <c r="S28" s="60"/>
      <c r="T28" s="596">
        <f>SUM(K28:S31)</f>
        <v>2464.2000000000003</v>
      </c>
    </row>
    <row r="29" spans="1:20" s="19" customFormat="1" ht="15" customHeight="1" x14ac:dyDescent="0.2">
      <c r="A29" s="20" t="s">
        <v>40</v>
      </c>
      <c r="B29" s="18">
        <v>1</v>
      </c>
      <c r="C29" s="18">
        <v>1.7</v>
      </c>
      <c r="D29" s="18">
        <v>4.5</v>
      </c>
      <c r="E29" s="18">
        <v>1.89</v>
      </c>
      <c r="F29" s="18">
        <v>1.014</v>
      </c>
      <c r="G29" s="24">
        <f>F29*C29</f>
        <v>1.7238</v>
      </c>
      <c r="H29" s="29">
        <f>((F29)+(D29*C29)+(E29*C29))*2</f>
        <v>23.753999999999998</v>
      </c>
      <c r="I29" s="25"/>
      <c r="J29" s="48">
        <v>8</v>
      </c>
      <c r="K29" s="55">
        <v>767.2</v>
      </c>
      <c r="L29" s="56"/>
      <c r="M29" s="59"/>
      <c r="N29" s="59"/>
      <c r="O29" s="59"/>
      <c r="P29" s="59"/>
      <c r="Q29" s="59"/>
      <c r="R29" s="59"/>
      <c r="S29" s="60"/>
      <c r="T29" s="597"/>
    </row>
    <row r="30" spans="1:20" s="19" customFormat="1" ht="15" customHeight="1" x14ac:dyDescent="0.2">
      <c r="A30" s="20" t="s">
        <v>41</v>
      </c>
      <c r="B30" s="18">
        <v>1</v>
      </c>
      <c r="C30" s="18"/>
      <c r="D30" s="18">
        <v>5.85</v>
      </c>
      <c r="E30" s="18">
        <v>0.16</v>
      </c>
      <c r="F30" s="18">
        <v>1.56</v>
      </c>
      <c r="G30" s="24">
        <f>F30*E30</f>
        <v>0.24960000000000002</v>
      </c>
      <c r="H30" s="29">
        <f>F30*2+D30*E30</f>
        <v>4.056</v>
      </c>
      <c r="I30" s="25"/>
      <c r="J30" s="48">
        <v>10</v>
      </c>
      <c r="K30" s="55">
        <v>1465.1</v>
      </c>
      <c r="L30" s="56"/>
      <c r="M30" s="59"/>
      <c r="N30" s="59"/>
      <c r="O30" s="59"/>
      <c r="P30" s="59"/>
      <c r="Q30" s="59"/>
      <c r="R30" s="59"/>
      <c r="S30" s="60"/>
      <c r="T30" s="597"/>
    </row>
    <row r="31" spans="1:20" s="19" customFormat="1" ht="15" customHeight="1" x14ac:dyDescent="0.2">
      <c r="A31" s="20" t="s">
        <v>42</v>
      </c>
      <c r="B31" s="18">
        <v>1</v>
      </c>
      <c r="C31" s="18"/>
      <c r="D31" s="18">
        <v>5.71</v>
      </c>
      <c r="E31" s="18">
        <v>0.3</v>
      </c>
      <c r="F31" s="18">
        <v>1.45</v>
      </c>
      <c r="G31" s="24">
        <f>F31*E31</f>
        <v>0.435</v>
      </c>
      <c r="H31" s="29">
        <f>F31*2+D31*E31</f>
        <v>4.6129999999999995</v>
      </c>
      <c r="I31" s="25"/>
      <c r="J31" s="48">
        <v>12.5</v>
      </c>
      <c r="K31" s="55">
        <v>231.9</v>
      </c>
      <c r="L31" s="56"/>
      <c r="M31" s="59"/>
      <c r="N31" s="59"/>
      <c r="O31" s="59"/>
      <c r="P31" s="59"/>
      <c r="Q31" s="59"/>
      <c r="R31" s="59"/>
      <c r="S31" s="60"/>
      <c r="T31" s="598"/>
    </row>
    <row r="32" spans="1:20" s="19" customFormat="1" ht="15" customHeight="1" x14ac:dyDescent="0.2">
      <c r="A32" s="20" t="s">
        <v>43</v>
      </c>
      <c r="B32" s="18">
        <v>1</v>
      </c>
      <c r="C32" s="18"/>
      <c r="D32" s="18">
        <v>5.85</v>
      </c>
      <c r="E32" s="18">
        <v>0.16</v>
      </c>
      <c r="F32" s="18">
        <v>1.56</v>
      </c>
      <c r="G32" s="24">
        <f>F32*E32</f>
        <v>0.24960000000000002</v>
      </c>
      <c r="H32" s="29">
        <f>F32*2+D32*E32</f>
        <v>4.056</v>
      </c>
      <c r="I32" s="25"/>
      <c r="J32" s="47">
        <v>16</v>
      </c>
      <c r="K32" s="61">
        <v>956.7</v>
      </c>
      <c r="L32" s="62"/>
      <c r="M32" s="63"/>
      <c r="N32" s="63"/>
      <c r="O32" s="63"/>
      <c r="P32" s="63"/>
      <c r="Q32" s="63"/>
      <c r="R32" s="63"/>
      <c r="S32" s="64"/>
      <c r="T32" s="599">
        <f>SUM(K32:S34)</f>
        <v>956.7</v>
      </c>
    </row>
    <row r="33" spans="1:20" s="19" customFormat="1" ht="15" customHeight="1" x14ac:dyDescent="0.2">
      <c r="A33" s="44" t="s">
        <v>48</v>
      </c>
      <c r="B33" s="45"/>
      <c r="C33" s="45"/>
      <c r="D33" s="45"/>
      <c r="E33" s="45"/>
      <c r="F33" s="45"/>
      <c r="G33" s="45"/>
      <c r="H33" s="45"/>
      <c r="I33" s="25"/>
      <c r="J33" s="47">
        <v>20</v>
      </c>
      <c r="K33" s="61"/>
      <c r="L33" s="62"/>
      <c r="M33" s="65"/>
      <c r="N33" s="65"/>
      <c r="O33" s="65"/>
      <c r="P33" s="65"/>
      <c r="Q33" s="65"/>
      <c r="R33" s="65"/>
      <c r="S33" s="66"/>
      <c r="T33" s="600"/>
    </row>
    <row r="34" spans="1:20" s="19" customFormat="1" ht="15" customHeight="1" x14ac:dyDescent="0.2">
      <c r="A34" s="20" t="s">
        <v>49</v>
      </c>
      <c r="B34" s="18">
        <v>1</v>
      </c>
      <c r="C34" s="18">
        <v>1.6</v>
      </c>
      <c r="D34" s="18">
        <v>3.9</v>
      </c>
      <c r="E34" s="18">
        <v>1.52</v>
      </c>
      <c r="F34" s="18">
        <f>0.85+0.14</f>
        <v>0.99</v>
      </c>
      <c r="G34" s="24">
        <f>F34*E34</f>
        <v>1.5047999999999999</v>
      </c>
      <c r="H34" s="29">
        <f>F34*2+D34*E34</f>
        <v>7.9079999999999995</v>
      </c>
      <c r="I34" s="25"/>
      <c r="J34" s="47">
        <v>25</v>
      </c>
      <c r="K34" s="61"/>
      <c r="L34" s="62"/>
      <c r="M34" s="67"/>
      <c r="N34" s="67"/>
      <c r="O34" s="67"/>
      <c r="P34" s="67"/>
      <c r="Q34" s="67"/>
      <c r="R34" s="67"/>
      <c r="S34" s="68"/>
      <c r="T34" s="601"/>
    </row>
    <row r="35" spans="1:20" s="19" customFormat="1" ht="15" customHeight="1" x14ac:dyDescent="0.2">
      <c r="A35" s="20" t="s">
        <v>50</v>
      </c>
      <c r="B35" s="18">
        <v>1</v>
      </c>
      <c r="C35" s="18">
        <v>1.6</v>
      </c>
      <c r="D35" s="18">
        <v>1.2</v>
      </c>
      <c r="E35" s="18">
        <v>0.87</v>
      </c>
      <c r="F35" s="18">
        <v>0.38</v>
      </c>
      <c r="G35" s="24">
        <f>F35*E35</f>
        <v>0.3306</v>
      </c>
      <c r="H35" s="29">
        <f>F35*2+D35*E35</f>
        <v>1.804</v>
      </c>
      <c r="I35" s="25"/>
      <c r="J35" s="49">
        <v>32</v>
      </c>
      <c r="K35" s="71"/>
      <c r="L35" s="72"/>
      <c r="M35" s="73"/>
      <c r="N35" s="73"/>
      <c r="O35" s="73"/>
      <c r="P35" s="73"/>
      <c r="Q35" s="73"/>
      <c r="R35" s="73"/>
      <c r="S35" s="74"/>
      <c r="T35" s="50">
        <f>SUM(K35:S35)</f>
        <v>0</v>
      </c>
    </row>
    <row r="36" spans="1:20" s="19" customFormat="1" ht="15" customHeight="1" x14ac:dyDescent="0.2">
      <c r="A36" s="20" t="s">
        <v>51</v>
      </c>
      <c r="B36" s="18">
        <v>1</v>
      </c>
      <c r="C36" s="18">
        <v>1.6</v>
      </c>
      <c r="D36" s="18">
        <v>3.9</v>
      </c>
      <c r="E36" s="18">
        <v>1.71</v>
      </c>
      <c r="F36" s="18">
        <v>0.99</v>
      </c>
      <c r="G36" s="24">
        <f>F36*E36</f>
        <v>1.6928999999999998</v>
      </c>
      <c r="H36" s="29">
        <f>F36*2+D36*E36</f>
        <v>8.6489999999999991</v>
      </c>
      <c r="I36" s="25"/>
      <c r="J36" s="602" t="s">
        <v>15</v>
      </c>
      <c r="K36" s="584" t="s">
        <v>18</v>
      </c>
      <c r="L36" s="585"/>
      <c r="M36" s="585"/>
      <c r="N36" s="585"/>
      <c r="O36" s="585"/>
      <c r="P36" s="585"/>
      <c r="Q36" s="585"/>
      <c r="R36" s="585"/>
      <c r="S36" s="586"/>
      <c r="T36" s="587" t="s">
        <v>17</v>
      </c>
    </row>
    <row r="37" spans="1:20" s="19" customFormat="1" ht="15" customHeight="1" x14ac:dyDescent="0.2">
      <c r="A37" s="44" t="s">
        <v>52</v>
      </c>
      <c r="B37" s="45"/>
      <c r="C37" s="45"/>
      <c r="D37" s="45"/>
      <c r="E37" s="45"/>
      <c r="F37" s="45"/>
      <c r="G37" s="45"/>
      <c r="H37" s="45"/>
      <c r="I37" s="25"/>
      <c r="J37" s="603"/>
      <c r="K37" s="31" t="s">
        <v>25</v>
      </c>
      <c r="L37" s="31" t="s">
        <v>26</v>
      </c>
      <c r="M37" s="31" t="s">
        <v>27</v>
      </c>
      <c r="N37" s="31" t="s">
        <v>28</v>
      </c>
      <c r="O37" s="31" t="s">
        <v>29</v>
      </c>
      <c r="P37" s="31" t="s">
        <v>30</v>
      </c>
      <c r="Q37" s="31" t="s">
        <v>31</v>
      </c>
      <c r="R37" s="31" t="s">
        <v>32</v>
      </c>
      <c r="S37" s="31" t="s">
        <v>33</v>
      </c>
      <c r="T37" s="588"/>
    </row>
    <row r="38" spans="1:20" s="19" customFormat="1" ht="15" customHeight="1" x14ac:dyDescent="0.2">
      <c r="A38" s="20" t="s">
        <v>49</v>
      </c>
      <c r="B38" s="18">
        <v>1</v>
      </c>
      <c r="C38" s="18">
        <v>1.6</v>
      </c>
      <c r="D38" s="18">
        <v>3.7</v>
      </c>
      <c r="E38" s="18">
        <v>1.1399999999999999</v>
      </c>
      <c r="F38" s="18">
        <v>0.8</v>
      </c>
      <c r="G38" s="24">
        <f>F38*E38</f>
        <v>0.91199999999999992</v>
      </c>
      <c r="H38" s="29">
        <f>F38*2+D38*E38</f>
        <v>5.8179999999999996</v>
      </c>
      <c r="I38" s="25"/>
      <c r="J38" s="36" t="s">
        <v>16</v>
      </c>
      <c r="K38" s="584" t="s">
        <v>19</v>
      </c>
      <c r="L38" s="585"/>
      <c r="M38" s="585"/>
      <c r="N38" s="585"/>
      <c r="O38" s="585"/>
      <c r="P38" s="585"/>
      <c r="Q38" s="585"/>
      <c r="R38" s="585"/>
      <c r="S38" s="586"/>
      <c r="T38" s="589"/>
    </row>
    <row r="39" spans="1:20" s="19" customFormat="1" ht="15" customHeight="1" x14ac:dyDescent="0.2">
      <c r="A39" s="20" t="s">
        <v>50</v>
      </c>
      <c r="B39" s="18">
        <v>1</v>
      </c>
      <c r="C39" s="18">
        <v>1.6</v>
      </c>
      <c r="D39" s="18">
        <v>1.2</v>
      </c>
      <c r="E39" s="18">
        <v>0.72</v>
      </c>
      <c r="F39" s="18">
        <v>0.31</v>
      </c>
      <c r="G39" s="24">
        <f>F39*E39</f>
        <v>0.22319999999999998</v>
      </c>
      <c r="H39" s="29">
        <f>F39*2+D39*E39</f>
        <v>1.484</v>
      </c>
      <c r="I39" s="25"/>
      <c r="J39" s="48">
        <v>3.4</v>
      </c>
      <c r="K39" s="51"/>
      <c r="L39" s="52"/>
      <c r="M39" s="53"/>
      <c r="N39" s="53"/>
      <c r="O39" s="53"/>
      <c r="P39" s="53"/>
      <c r="Q39" s="53"/>
      <c r="R39" s="53"/>
      <c r="S39" s="54"/>
      <c r="T39" s="590">
        <f>SUM(K39:S41)</f>
        <v>0</v>
      </c>
    </row>
    <row r="40" spans="1:20" s="19" customFormat="1" ht="15" customHeight="1" x14ac:dyDescent="0.2">
      <c r="A40" s="20" t="s">
        <v>51</v>
      </c>
      <c r="B40" s="18">
        <v>1</v>
      </c>
      <c r="C40" s="18">
        <v>1.6</v>
      </c>
      <c r="D40" s="18">
        <v>3.7</v>
      </c>
      <c r="E40" s="18">
        <v>1.1399999999999999</v>
      </c>
      <c r="F40" s="18">
        <v>0.77</v>
      </c>
      <c r="G40" s="24">
        <f>F40*E40</f>
        <v>0.87779999999999991</v>
      </c>
      <c r="H40" s="29">
        <f>F40*2+D40*E40</f>
        <v>5.758</v>
      </c>
      <c r="I40" s="25"/>
      <c r="J40" s="48">
        <v>4.2</v>
      </c>
      <c r="K40" s="55"/>
      <c r="L40" s="56"/>
      <c r="M40" s="57"/>
      <c r="N40" s="57"/>
      <c r="O40" s="57"/>
      <c r="P40" s="57"/>
      <c r="Q40" s="57"/>
      <c r="R40" s="57"/>
      <c r="S40" s="58"/>
      <c r="T40" s="591"/>
    </row>
    <row r="41" spans="1:20" s="19" customFormat="1" ht="15" customHeight="1" x14ac:dyDescent="0.2">
      <c r="A41" s="44" t="s">
        <v>53</v>
      </c>
      <c r="B41" s="45"/>
      <c r="C41" s="45"/>
      <c r="D41" s="45"/>
      <c r="E41" s="45"/>
      <c r="F41" s="45"/>
      <c r="G41" s="45"/>
      <c r="H41" s="45"/>
      <c r="I41" s="25"/>
      <c r="J41" s="48">
        <v>5</v>
      </c>
      <c r="K41" s="55"/>
      <c r="L41" s="56"/>
      <c r="M41" s="57"/>
      <c r="N41" s="57"/>
      <c r="O41" s="57"/>
      <c r="P41" s="57"/>
      <c r="Q41" s="57"/>
      <c r="R41" s="57"/>
      <c r="S41" s="58"/>
      <c r="T41" s="592"/>
    </row>
    <row r="42" spans="1:20" s="19" customFormat="1" ht="15" customHeight="1" x14ac:dyDescent="0.2">
      <c r="A42" s="20" t="s">
        <v>49</v>
      </c>
      <c r="B42" s="18">
        <v>1</v>
      </c>
      <c r="C42" s="18">
        <v>1.6</v>
      </c>
      <c r="D42" s="18">
        <v>3.9</v>
      </c>
      <c r="E42" s="18">
        <v>1.52</v>
      </c>
      <c r="F42" s="18">
        <f>0.85+0.14</f>
        <v>0.99</v>
      </c>
      <c r="G42" s="24">
        <f>F42*E42</f>
        <v>1.5047999999999999</v>
      </c>
      <c r="H42" s="29">
        <f>F42*2+D42*E42</f>
        <v>7.9079999999999995</v>
      </c>
      <c r="I42" s="25"/>
      <c r="J42" s="47">
        <v>6</v>
      </c>
      <c r="K42" s="61"/>
      <c r="L42" s="62"/>
      <c r="M42" s="69"/>
      <c r="N42" s="69"/>
      <c r="O42" s="69"/>
      <c r="P42" s="69"/>
      <c r="Q42" s="69"/>
      <c r="R42" s="69"/>
      <c r="S42" s="70"/>
      <c r="T42" s="593">
        <f>SUM(K42:S45)</f>
        <v>0</v>
      </c>
    </row>
    <row r="43" spans="1:20" s="19" customFormat="1" ht="15" customHeight="1" x14ac:dyDescent="0.2">
      <c r="A43" s="20" t="s">
        <v>50</v>
      </c>
      <c r="B43" s="18">
        <v>1</v>
      </c>
      <c r="C43" s="18">
        <v>1.6</v>
      </c>
      <c r="D43" s="18">
        <v>1.2</v>
      </c>
      <c r="E43" s="18">
        <v>0.87</v>
      </c>
      <c r="F43" s="18">
        <v>0.38</v>
      </c>
      <c r="G43" s="24">
        <f>F43*E43</f>
        <v>0.3306</v>
      </c>
      <c r="H43" s="29">
        <f>F43*2+D43*E43</f>
        <v>1.804</v>
      </c>
      <c r="I43" s="25"/>
      <c r="J43" s="47">
        <v>7</v>
      </c>
      <c r="K43" s="61"/>
      <c r="L43" s="62"/>
      <c r="M43" s="69"/>
      <c r="N43" s="69"/>
      <c r="O43" s="69"/>
      <c r="P43" s="69"/>
      <c r="Q43" s="69"/>
      <c r="R43" s="69"/>
      <c r="S43" s="70"/>
      <c r="T43" s="594"/>
    </row>
    <row r="44" spans="1:20" s="19" customFormat="1" ht="15" customHeight="1" x14ac:dyDescent="0.2">
      <c r="A44" s="20" t="s">
        <v>51</v>
      </c>
      <c r="B44" s="18">
        <v>1</v>
      </c>
      <c r="C44" s="18">
        <v>1.6</v>
      </c>
      <c r="D44" s="18">
        <v>3.9</v>
      </c>
      <c r="E44" s="18">
        <v>1.71</v>
      </c>
      <c r="F44" s="18">
        <v>0.99</v>
      </c>
      <c r="G44" s="24">
        <f>F44*E44</f>
        <v>1.6928999999999998</v>
      </c>
      <c r="H44" s="29">
        <f>F44*2+D44*E44</f>
        <v>8.6489999999999991</v>
      </c>
      <c r="I44" s="25"/>
      <c r="J44" s="47">
        <v>8</v>
      </c>
      <c r="K44" s="61"/>
      <c r="L44" s="62"/>
      <c r="M44" s="69"/>
      <c r="N44" s="69"/>
      <c r="O44" s="69"/>
      <c r="P44" s="69"/>
      <c r="Q44" s="69"/>
      <c r="R44" s="69"/>
      <c r="S44" s="70"/>
      <c r="T44" s="594"/>
    </row>
    <row r="45" spans="1:20" s="19" customFormat="1" ht="15" customHeight="1" x14ac:dyDescent="0.2">
      <c r="A45" s="20"/>
      <c r="B45" s="18"/>
      <c r="C45" s="18"/>
      <c r="D45" s="18"/>
      <c r="E45" s="18"/>
      <c r="F45" s="18"/>
      <c r="G45" s="24"/>
      <c r="H45" s="29"/>
      <c r="I45" s="25"/>
      <c r="J45" s="47">
        <v>9.5</v>
      </c>
      <c r="K45" s="61"/>
      <c r="L45" s="62"/>
      <c r="M45" s="69"/>
      <c r="N45" s="69"/>
      <c r="O45" s="69"/>
      <c r="P45" s="69"/>
      <c r="Q45" s="69"/>
      <c r="R45" s="69"/>
      <c r="S45" s="70"/>
      <c r="T45" s="595"/>
    </row>
    <row r="46" spans="1:20" s="19" customFormat="1" ht="15" customHeight="1" x14ac:dyDescent="0.2">
      <c r="A46" s="20"/>
      <c r="B46" s="18"/>
      <c r="C46" s="18"/>
      <c r="D46" s="18"/>
      <c r="E46" s="18"/>
      <c r="F46" s="18"/>
      <c r="G46" s="24"/>
      <c r="H46" s="29"/>
      <c r="I46" s="25"/>
    </row>
    <row r="47" spans="1:20" s="19" customFormat="1" ht="15" customHeight="1" x14ac:dyDescent="0.2">
      <c r="A47" s="20"/>
      <c r="B47" s="18"/>
      <c r="C47" s="18"/>
      <c r="D47" s="18"/>
      <c r="E47" s="18"/>
      <c r="F47" s="18"/>
      <c r="G47" s="24"/>
      <c r="H47" s="29"/>
      <c r="I47" s="25"/>
    </row>
    <row r="48" spans="1:20" s="19" customFormat="1" ht="15" customHeight="1" x14ac:dyDescent="0.2">
      <c r="A48" s="20"/>
      <c r="B48" s="18"/>
      <c r="C48" s="18"/>
      <c r="D48" s="18"/>
      <c r="E48" s="18"/>
      <c r="F48" s="18"/>
      <c r="G48" s="24"/>
      <c r="H48" s="29"/>
      <c r="I48" s="25"/>
    </row>
    <row r="49" spans="1:20" s="19" customFormat="1" ht="15" customHeight="1" x14ac:dyDescent="0.2">
      <c r="A49" s="20"/>
      <c r="B49" s="18"/>
      <c r="C49" s="18"/>
      <c r="D49" s="18"/>
      <c r="E49" s="18"/>
      <c r="F49" s="18"/>
      <c r="G49" s="24"/>
      <c r="H49" s="29"/>
      <c r="I49" s="25"/>
    </row>
    <row r="50" spans="1:20" s="19" customFormat="1" ht="15" customHeight="1" x14ac:dyDescent="0.2">
      <c r="A50" s="20"/>
      <c r="B50" s="18"/>
      <c r="C50" s="18"/>
      <c r="D50" s="18"/>
      <c r="E50" s="18"/>
      <c r="F50" s="18"/>
      <c r="G50" s="24"/>
      <c r="H50" s="29"/>
      <c r="I50" s="25"/>
    </row>
    <row r="51" spans="1:20" s="19" customFormat="1" ht="15" customHeight="1" x14ac:dyDescent="0.2">
      <c r="A51" s="20"/>
      <c r="B51" s="18"/>
      <c r="C51" s="18"/>
      <c r="D51" s="18"/>
      <c r="E51" s="18"/>
      <c r="F51" s="18"/>
      <c r="G51" s="24"/>
      <c r="H51" s="29"/>
      <c r="I51" s="25"/>
    </row>
    <row r="52" spans="1:20" s="19" customFormat="1" ht="15" customHeight="1" x14ac:dyDescent="0.2">
      <c r="A52" s="20"/>
      <c r="B52" s="18"/>
      <c r="C52" s="18"/>
      <c r="D52" s="18"/>
      <c r="E52" s="18"/>
      <c r="F52" s="18"/>
      <c r="G52" s="24"/>
      <c r="H52" s="29"/>
      <c r="I52" s="25"/>
      <c r="J52" s="25"/>
      <c r="K52" s="28"/>
      <c r="L52" s="25"/>
    </row>
    <row r="53" spans="1:20" s="19" customFormat="1" ht="15" customHeight="1" x14ac:dyDescent="0.2">
      <c r="A53" s="20"/>
      <c r="B53" s="18"/>
      <c r="C53" s="18"/>
      <c r="D53" s="18"/>
      <c r="E53" s="18"/>
      <c r="F53" s="18"/>
      <c r="G53" s="24"/>
      <c r="H53" s="29"/>
      <c r="I53" s="25"/>
      <c r="J53" s="25"/>
      <c r="K53" s="28"/>
      <c r="L53" s="25"/>
    </row>
    <row r="54" spans="1:20" s="19" customFormat="1" ht="15" customHeight="1" x14ac:dyDescent="0.2">
      <c r="A54" s="20"/>
      <c r="B54" s="18"/>
      <c r="C54" s="18"/>
      <c r="D54" s="18"/>
      <c r="E54" s="18"/>
      <c r="F54" s="18"/>
      <c r="G54" s="24"/>
      <c r="H54" s="29"/>
      <c r="I54" s="25"/>
      <c r="J54" s="25"/>
      <c r="K54" s="28"/>
      <c r="L54" s="25"/>
      <c r="M54" s="25"/>
      <c r="N54" s="25"/>
      <c r="O54" s="25"/>
      <c r="P54" s="25"/>
      <c r="Q54" s="25"/>
      <c r="R54" s="25"/>
      <c r="S54" s="26"/>
      <c r="T54" s="16"/>
    </row>
    <row r="55" spans="1:20" s="19" customFormat="1" ht="15" customHeight="1" x14ac:dyDescent="0.2">
      <c r="A55" s="20"/>
      <c r="B55" s="18"/>
      <c r="C55" s="18"/>
      <c r="D55" s="18"/>
      <c r="E55" s="18"/>
      <c r="F55" s="18"/>
      <c r="G55" s="24"/>
      <c r="H55" s="29"/>
      <c r="I55" s="25"/>
      <c r="J55" s="25"/>
      <c r="K55" s="28"/>
      <c r="L55" s="25"/>
      <c r="M55" s="25"/>
      <c r="N55" s="25"/>
      <c r="O55" s="25"/>
      <c r="P55" s="25"/>
      <c r="Q55" s="25"/>
      <c r="R55" s="25"/>
      <c r="S55" s="26"/>
      <c r="T55" s="16"/>
    </row>
    <row r="56" spans="1:20" s="19" customFormat="1" ht="15" customHeight="1" x14ac:dyDescent="0.2">
      <c r="A56" s="20"/>
      <c r="B56" s="18"/>
      <c r="C56" s="18"/>
      <c r="D56" s="18"/>
      <c r="E56" s="18"/>
      <c r="F56" s="18"/>
      <c r="G56" s="24"/>
      <c r="H56" s="29"/>
      <c r="I56" s="25"/>
      <c r="J56" s="25"/>
      <c r="K56" s="28"/>
      <c r="L56" s="25"/>
      <c r="M56" s="25"/>
      <c r="N56" s="25"/>
      <c r="O56" s="25"/>
      <c r="P56" s="25"/>
      <c r="Q56" s="25"/>
      <c r="R56" s="25"/>
      <c r="S56" s="26"/>
      <c r="T56" s="16"/>
    </row>
    <row r="57" spans="1:20" s="19" customFormat="1" ht="15" customHeight="1" x14ac:dyDescent="0.2">
      <c r="A57" s="20"/>
      <c r="B57" s="18"/>
      <c r="C57" s="18"/>
      <c r="D57" s="18"/>
      <c r="E57" s="18"/>
      <c r="F57" s="18"/>
      <c r="G57" s="24"/>
      <c r="H57" s="29"/>
      <c r="I57" s="25"/>
      <c r="J57" s="25"/>
      <c r="K57" s="28"/>
      <c r="L57" s="25"/>
      <c r="M57" s="25"/>
      <c r="N57" s="25"/>
      <c r="O57" s="25"/>
      <c r="P57" s="25"/>
      <c r="Q57" s="25"/>
      <c r="R57" s="25"/>
      <c r="S57" s="26"/>
      <c r="T57" s="16"/>
    </row>
    <row r="58" spans="1:20" s="19" customFormat="1" ht="15" customHeight="1" x14ac:dyDescent="0.2">
      <c r="A58" s="20"/>
      <c r="B58" s="18"/>
      <c r="C58" s="18"/>
      <c r="D58" s="18"/>
      <c r="E58" s="18"/>
      <c r="F58" s="18"/>
      <c r="G58" s="24"/>
      <c r="H58" s="29"/>
      <c r="I58" s="25"/>
      <c r="J58" s="25"/>
      <c r="K58" s="28"/>
      <c r="L58" s="25"/>
      <c r="M58" s="25"/>
      <c r="N58" s="25"/>
      <c r="O58" s="25"/>
      <c r="P58" s="25"/>
      <c r="Q58" s="25"/>
      <c r="R58" s="25"/>
      <c r="S58" s="26"/>
      <c r="T58" s="16"/>
    </row>
    <row r="59" spans="1:20" s="19" customFormat="1" ht="15" customHeight="1" x14ac:dyDescent="0.2">
      <c r="A59" s="20"/>
      <c r="B59" s="18"/>
      <c r="C59" s="18"/>
      <c r="D59" s="18"/>
      <c r="E59" s="18"/>
      <c r="F59" s="18"/>
      <c r="G59" s="24"/>
      <c r="H59" s="29"/>
      <c r="I59" s="25"/>
      <c r="J59" s="25"/>
      <c r="K59" s="28"/>
      <c r="L59" s="25"/>
      <c r="M59" s="25"/>
      <c r="N59" s="25"/>
      <c r="O59" s="25"/>
      <c r="P59" s="25"/>
      <c r="Q59" s="25"/>
      <c r="R59" s="25"/>
      <c r="S59" s="26"/>
      <c r="T59" s="16"/>
    </row>
    <row r="60" spans="1:20" s="19" customFormat="1" ht="15" customHeight="1" x14ac:dyDescent="0.2">
      <c r="A60" s="20"/>
      <c r="B60" s="18"/>
      <c r="C60" s="18"/>
      <c r="D60" s="18"/>
      <c r="E60" s="18"/>
      <c r="F60" s="18"/>
      <c r="G60" s="24"/>
      <c r="H60" s="29"/>
      <c r="I60" s="25"/>
      <c r="J60" s="25"/>
      <c r="K60" s="28"/>
      <c r="L60" s="25"/>
      <c r="M60" s="25"/>
      <c r="N60" s="25"/>
      <c r="O60" s="25"/>
      <c r="P60" s="25"/>
      <c r="Q60" s="25"/>
      <c r="R60" s="25"/>
      <c r="S60" s="26"/>
      <c r="T60" s="16"/>
    </row>
    <row r="61" spans="1:20" s="19" customFormat="1" ht="15" customHeight="1" x14ac:dyDescent="0.2">
      <c r="A61" s="20"/>
      <c r="B61" s="18"/>
      <c r="C61" s="18"/>
      <c r="D61" s="18"/>
      <c r="E61" s="18"/>
      <c r="F61" s="18"/>
      <c r="G61" s="24"/>
      <c r="H61" s="29"/>
      <c r="I61" s="25"/>
      <c r="J61" s="25"/>
      <c r="K61" s="28"/>
      <c r="L61" s="25"/>
      <c r="M61" s="25"/>
      <c r="N61" s="25"/>
      <c r="O61" s="25"/>
      <c r="P61" s="25"/>
      <c r="Q61" s="25"/>
      <c r="R61" s="25"/>
      <c r="S61" s="26"/>
      <c r="T61" s="16"/>
    </row>
    <row r="62" spans="1:20" s="19" customFormat="1" ht="15" customHeight="1" x14ac:dyDescent="0.2">
      <c r="A62" s="20"/>
      <c r="B62" s="18"/>
      <c r="C62" s="18"/>
      <c r="D62" s="18"/>
      <c r="E62" s="18"/>
      <c r="F62" s="18"/>
      <c r="G62" s="24"/>
      <c r="H62" s="29"/>
      <c r="I62" s="25"/>
      <c r="J62" s="25"/>
      <c r="K62" s="28"/>
      <c r="L62" s="25"/>
      <c r="M62" s="25"/>
      <c r="N62" s="25"/>
      <c r="O62" s="25"/>
      <c r="P62" s="25"/>
      <c r="Q62" s="25"/>
      <c r="R62" s="25"/>
      <c r="S62" s="26"/>
      <c r="T62" s="16"/>
    </row>
    <row r="63" spans="1:20" s="19" customFormat="1" ht="15" customHeight="1" x14ac:dyDescent="0.2">
      <c r="A63" s="20"/>
      <c r="B63" s="18"/>
      <c r="C63" s="18"/>
      <c r="D63" s="18"/>
      <c r="E63" s="18"/>
      <c r="F63" s="18"/>
      <c r="G63" s="24"/>
      <c r="H63" s="29"/>
      <c r="I63" s="25"/>
      <c r="J63" s="25"/>
      <c r="K63" s="28"/>
      <c r="L63" s="25"/>
      <c r="M63" s="25"/>
      <c r="N63" s="25"/>
      <c r="O63" s="25"/>
      <c r="P63" s="25"/>
      <c r="Q63" s="25"/>
      <c r="R63" s="25"/>
      <c r="S63" s="26"/>
      <c r="T63" s="16"/>
    </row>
    <row r="64" spans="1:20" s="19" customFormat="1" ht="15" customHeight="1" x14ac:dyDescent="0.2">
      <c r="A64" s="20"/>
      <c r="B64" s="18"/>
      <c r="C64" s="18"/>
      <c r="D64" s="18"/>
      <c r="E64" s="18"/>
      <c r="F64" s="18"/>
      <c r="G64" s="24"/>
      <c r="H64" s="29"/>
      <c r="I64" s="25"/>
      <c r="J64" s="25"/>
      <c r="K64" s="28"/>
      <c r="L64" s="25"/>
      <c r="M64" s="25"/>
      <c r="N64" s="25"/>
      <c r="O64" s="25"/>
      <c r="P64" s="25"/>
      <c r="Q64" s="25"/>
      <c r="R64" s="25"/>
      <c r="S64" s="26"/>
      <c r="T64" s="16"/>
    </row>
    <row r="65" spans="1:20" s="19" customFormat="1" ht="15" customHeight="1" x14ac:dyDescent="0.2">
      <c r="A65" s="20"/>
      <c r="B65" s="18"/>
      <c r="C65" s="18"/>
      <c r="D65" s="18"/>
      <c r="E65" s="18"/>
      <c r="F65" s="18"/>
      <c r="G65" s="24"/>
      <c r="H65" s="29"/>
      <c r="I65" s="25"/>
      <c r="J65" s="25"/>
      <c r="K65" s="28"/>
      <c r="L65" s="25"/>
      <c r="M65" s="25"/>
      <c r="N65" s="25"/>
      <c r="O65" s="25"/>
      <c r="P65" s="25"/>
      <c r="Q65" s="25"/>
      <c r="R65" s="25"/>
      <c r="S65" s="26"/>
      <c r="T65" s="16"/>
    </row>
    <row r="66" spans="1:20" s="19" customFormat="1" ht="15" customHeight="1" x14ac:dyDescent="0.2">
      <c r="A66" s="20"/>
      <c r="B66" s="18"/>
      <c r="C66" s="18"/>
      <c r="D66" s="18"/>
      <c r="E66" s="18"/>
      <c r="F66" s="18"/>
      <c r="G66" s="24"/>
      <c r="H66" s="29"/>
      <c r="I66" s="25"/>
      <c r="J66" s="25"/>
      <c r="K66" s="28"/>
      <c r="L66" s="25"/>
      <c r="M66" s="25"/>
      <c r="N66" s="25"/>
      <c r="O66" s="25"/>
      <c r="P66" s="25"/>
      <c r="Q66" s="25"/>
      <c r="R66" s="25"/>
      <c r="S66" s="26"/>
      <c r="T66" s="16"/>
    </row>
    <row r="67" spans="1:20" s="19" customFormat="1" ht="15" customHeight="1" x14ac:dyDescent="0.2">
      <c r="A67" s="20"/>
      <c r="B67" s="18"/>
      <c r="C67" s="18"/>
      <c r="D67" s="18"/>
      <c r="E67" s="18"/>
      <c r="F67" s="18"/>
      <c r="G67" s="24"/>
      <c r="H67" s="29"/>
      <c r="I67" s="25"/>
      <c r="J67" s="25"/>
      <c r="K67" s="28"/>
      <c r="L67" s="25"/>
      <c r="M67" s="25"/>
      <c r="N67" s="25"/>
      <c r="O67" s="25"/>
      <c r="P67" s="25"/>
      <c r="Q67" s="25"/>
      <c r="R67" s="25"/>
      <c r="S67" s="26"/>
      <c r="T67" s="16"/>
    </row>
    <row r="68" spans="1:20" s="19" customFormat="1" ht="15" customHeight="1" x14ac:dyDescent="0.2">
      <c r="A68" s="20"/>
      <c r="B68" s="18"/>
      <c r="C68" s="18"/>
      <c r="D68" s="18"/>
      <c r="E68" s="18"/>
      <c r="F68" s="18"/>
      <c r="G68" s="24"/>
      <c r="H68" s="29"/>
      <c r="I68" s="25"/>
      <c r="J68" s="25"/>
      <c r="K68" s="28"/>
      <c r="L68" s="25"/>
      <c r="M68" s="25"/>
      <c r="N68" s="25"/>
      <c r="O68" s="25"/>
      <c r="P68" s="25"/>
      <c r="Q68" s="25"/>
      <c r="R68" s="25"/>
      <c r="S68" s="26"/>
      <c r="T68" s="16"/>
    </row>
    <row r="69" spans="1:20" s="19" customFormat="1" ht="15" customHeight="1" x14ac:dyDescent="0.2">
      <c r="A69" s="35"/>
      <c r="B69" s="32"/>
      <c r="C69" s="32"/>
      <c r="D69" s="32"/>
      <c r="E69" s="32"/>
      <c r="F69" s="32"/>
      <c r="G69" s="33"/>
      <c r="H69" s="34"/>
      <c r="I69" s="25"/>
      <c r="J69" s="25"/>
      <c r="K69" s="28"/>
      <c r="L69" s="25"/>
      <c r="M69" s="25"/>
      <c r="N69" s="25"/>
      <c r="O69" s="25"/>
      <c r="P69" s="25"/>
      <c r="Q69" s="25"/>
      <c r="R69" s="25"/>
      <c r="S69" s="26"/>
      <c r="T69" s="16"/>
    </row>
    <row r="70" spans="1:20" s="19" customFormat="1" ht="15" customHeight="1" x14ac:dyDescent="0.2">
      <c r="A70" s="20"/>
      <c r="B70" s="18"/>
      <c r="C70" s="18"/>
      <c r="D70" s="18"/>
      <c r="E70" s="18"/>
      <c r="F70" s="18"/>
      <c r="G70" s="24"/>
      <c r="H70" s="29"/>
      <c r="I70" s="25"/>
      <c r="J70" s="25"/>
      <c r="K70" s="28"/>
      <c r="L70" s="25"/>
      <c r="M70" s="25"/>
      <c r="N70" s="25"/>
      <c r="O70" s="25"/>
      <c r="P70" s="25"/>
      <c r="Q70" s="25"/>
      <c r="R70" s="25"/>
      <c r="S70" s="26"/>
      <c r="T70" s="16"/>
    </row>
    <row r="71" spans="1:20" s="19" customFormat="1" ht="15" customHeight="1" x14ac:dyDescent="0.2">
      <c r="A71" s="20"/>
      <c r="B71" s="18"/>
      <c r="C71" s="18"/>
      <c r="D71" s="18"/>
      <c r="E71" s="18"/>
      <c r="F71" s="18"/>
      <c r="G71" s="24"/>
      <c r="H71" s="29"/>
      <c r="I71" s="25"/>
      <c r="J71" s="25"/>
      <c r="K71" s="28"/>
      <c r="L71" s="25"/>
      <c r="M71" s="25"/>
      <c r="N71" s="25"/>
      <c r="O71" s="25"/>
      <c r="P71" s="25"/>
      <c r="Q71" s="25"/>
      <c r="R71" s="25"/>
      <c r="S71" s="26"/>
      <c r="T71" s="16"/>
    </row>
    <row r="72" spans="1:20" s="19" customFormat="1" ht="15" customHeight="1" x14ac:dyDescent="0.2">
      <c r="A72" s="20"/>
      <c r="B72" s="18"/>
      <c r="C72" s="18"/>
      <c r="D72" s="18"/>
      <c r="E72" s="18"/>
      <c r="F72" s="18"/>
      <c r="G72" s="24"/>
      <c r="H72" s="29"/>
      <c r="I72" s="25"/>
      <c r="J72" s="25"/>
      <c r="K72" s="28"/>
      <c r="L72" s="25"/>
      <c r="M72" s="25"/>
      <c r="N72" s="25"/>
      <c r="O72" s="25"/>
      <c r="P72" s="25"/>
      <c r="Q72" s="25"/>
      <c r="R72" s="25"/>
      <c r="S72" s="26"/>
      <c r="T72" s="16"/>
    </row>
    <row r="73" spans="1:20" s="19" customFormat="1" ht="15" customHeight="1" x14ac:dyDescent="0.2">
      <c r="A73" s="20"/>
      <c r="B73" s="18"/>
      <c r="C73" s="18"/>
      <c r="D73" s="18"/>
      <c r="E73" s="18"/>
      <c r="F73" s="18"/>
      <c r="G73" s="24"/>
      <c r="H73" s="29"/>
      <c r="I73" s="25"/>
      <c r="J73" s="25"/>
      <c r="K73" s="28"/>
      <c r="L73" s="25"/>
      <c r="M73" s="25"/>
      <c r="N73" s="25"/>
      <c r="O73" s="25"/>
      <c r="P73" s="25"/>
      <c r="Q73" s="25"/>
      <c r="R73" s="25"/>
      <c r="S73" s="26"/>
      <c r="T73" s="16"/>
    </row>
    <row r="74" spans="1:20" s="19" customFormat="1" ht="15" customHeight="1" x14ac:dyDescent="0.2">
      <c r="A74" s="20"/>
      <c r="B74" s="18"/>
      <c r="C74" s="18"/>
      <c r="D74" s="18"/>
      <c r="E74" s="18"/>
      <c r="F74" s="18"/>
      <c r="G74" s="24"/>
      <c r="H74" s="29"/>
      <c r="I74" s="25"/>
      <c r="J74" s="25"/>
      <c r="K74" s="28"/>
      <c r="L74" s="25"/>
      <c r="M74" s="25"/>
      <c r="N74" s="25"/>
      <c r="O74" s="25"/>
      <c r="P74" s="25"/>
      <c r="Q74" s="25"/>
      <c r="R74" s="25"/>
      <c r="S74" s="26"/>
      <c r="T74" s="16"/>
    </row>
    <row r="75" spans="1:20" s="19" customFormat="1" ht="15" customHeight="1" x14ac:dyDescent="0.2">
      <c r="A75" s="20"/>
      <c r="B75" s="18"/>
      <c r="C75" s="18"/>
      <c r="D75" s="18"/>
      <c r="E75" s="18"/>
      <c r="F75" s="18"/>
      <c r="G75" s="24"/>
      <c r="H75" s="29"/>
      <c r="I75" s="25"/>
      <c r="J75" s="25"/>
      <c r="K75" s="28"/>
      <c r="L75" s="25"/>
      <c r="M75" s="25"/>
      <c r="N75" s="25"/>
      <c r="O75" s="25"/>
      <c r="P75" s="25"/>
      <c r="Q75" s="25"/>
      <c r="R75" s="25"/>
      <c r="S75" s="26"/>
      <c r="T75" s="16"/>
    </row>
    <row r="76" spans="1:20" ht="15" customHeight="1" x14ac:dyDescent="0.2">
      <c r="A76" s="20"/>
      <c r="B76" s="18"/>
      <c r="C76" s="18"/>
      <c r="D76" s="18"/>
      <c r="E76" s="18"/>
      <c r="F76" s="18"/>
      <c r="G76" s="24"/>
      <c r="H76" s="29"/>
    </row>
    <row r="77" spans="1:20" ht="15" customHeight="1" x14ac:dyDescent="0.2">
      <c r="A77" s="20"/>
      <c r="B77" s="18"/>
      <c r="C77" s="18"/>
      <c r="D77" s="18"/>
      <c r="E77" s="18"/>
      <c r="F77" s="18"/>
      <c r="G77" s="24"/>
      <c r="H77" s="29"/>
    </row>
    <row r="78" spans="1:20" ht="15" customHeight="1" x14ac:dyDescent="0.2">
      <c r="A78" s="20"/>
      <c r="B78" s="18"/>
      <c r="C78" s="18"/>
      <c r="D78" s="18"/>
      <c r="E78" s="18"/>
      <c r="F78" s="18"/>
      <c r="G78" s="24"/>
      <c r="H78" s="29"/>
    </row>
    <row r="79" spans="1:20" ht="15" customHeight="1" x14ac:dyDescent="0.2">
      <c r="A79" s="20"/>
      <c r="B79" s="18"/>
      <c r="C79" s="18"/>
      <c r="D79" s="18"/>
      <c r="E79" s="18"/>
      <c r="F79" s="18"/>
      <c r="G79" s="24"/>
      <c r="H79" s="29"/>
    </row>
    <row r="80" spans="1:20" ht="15" customHeight="1" x14ac:dyDescent="0.2">
      <c r="A80" s="20"/>
      <c r="B80" s="18"/>
      <c r="C80" s="18"/>
      <c r="D80" s="18"/>
      <c r="E80" s="18"/>
      <c r="F80" s="18"/>
      <c r="G80" s="24"/>
      <c r="H80" s="29"/>
    </row>
    <row r="81" spans="1:8" ht="15" customHeight="1" x14ac:dyDescent="0.2">
      <c r="A81" s="20"/>
      <c r="B81" s="18"/>
      <c r="C81" s="18"/>
      <c r="D81" s="18"/>
      <c r="E81" s="18"/>
      <c r="F81" s="18"/>
      <c r="G81" s="24"/>
      <c r="H81" s="29"/>
    </row>
    <row r="82" spans="1:8" ht="15" customHeight="1" x14ac:dyDescent="0.2">
      <c r="A82" s="20"/>
      <c r="B82" s="18"/>
      <c r="C82" s="18"/>
      <c r="D82" s="18"/>
      <c r="E82" s="18"/>
      <c r="F82" s="18"/>
      <c r="G82" s="24"/>
      <c r="H82" s="29"/>
    </row>
    <row r="83" spans="1:8" ht="15" customHeight="1" x14ac:dyDescent="0.2">
      <c r="A83" s="20"/>
      <c r="B83" s="18"/>
      <c r="C83" s="18"/>
      <c r="D83" s="18"/>
      <c r="E83" s="18"/>
      <c r="F83" s="18"/>
      <c r="G83" s="24"/>
      <c r="H83" s="29"/>
    </row>
    <row r="84" spans="1:8" ht="15" customHeight="1" x14ac:dyDescent="0.2">
      <c r="A84" s="20"/>
      <c r="B84" s="18"/>
      <c r="C84" s="18"/>
      <c r="D84" s="18"/>
      <c r="E84" s="18"/>
      <c r="F84" s="18"/>
      <c r="G84" s="24"/>
      <c r="H84" s="29"/>
    </row>
    <row r="85" spans="1:8" ht="15" customHeight="1" x14ac:dyDescent="0.2">
      <c r="A85" s="20"/>
      <c r="B85" s="18"/>
      <c r="C85" s="18"/>
      <c r="D85" s="18"/>
      <c r="E85" s="18"/>
      <c r="F85" s="18"/>
      <c r="G85" s="24"/>
      <c r="H85" s="29"/>
    </row>
    <row r="86" spans="1:8" ht="15" customHeight="1" x14ac:dyDescent="0.2">
      <c r="A86" s="20"/>
      <c r="B86" s="18"/>
      <c r="C86" s="18"/>
      <c r="D86" s="18"/>
      <c r="E86" s="18"/>
      <c r="F86" s="18"/>
      <c r="G86" s="24"/>
      <c r="H86" s="29"/>
    </row>
    <row r="87" spans="1:8" ht="15" customHeight="1" x14ac:dyDescent="0.2">
      <c r="A87" s="20"/>
      <c r="B87" s="18"/>
      <c r="C87" s="18"/>
      <c r="D87" s="18"/>
      <c r="E87" s="18"/>
      <c r="F87" s="18"/>
      <c r="G87" s="24"/>
      <c r="H87" s="29"/>
    </row>
    <row r="88" spans="1:8" ht="15" customHeight="1" x14ac:dyDescent="0.2">
      <c r="A88" s="20"/>
      <c r="B88" s="18"/>
      <c r="C88" s="18"/>
      <c r="D88" s="18"/>
      <c r="E88" s="18"/>
      <c r="F88" s="18"/>
      <c r="G88" s="24"/>
      <c r="H88" s="29"/>
    </row>
    <row r="89" spans="1:8" ht="15" customHeight="1" x14ac:dyDescent="0.2">
      <c r="A89" s="20"/>
      <c r="B89" s="18"/>
      <c r="C89" s="18"/>
      <c r="D89" s="18"/>
      <c r="E89" s="18"/>
      <c r="F89" s="18"/>
      <c r="G89" s="24"/>
      <c r="H89" s="29"/>
    </row>
    <row r="90" spans="1:8" ht="15" customHeight="1" x14ac:dyDescent="0.2">
      <c r="A90" s="20"/>
      <c r="B90" s="18"/>
      <c r="C90" s="18"/>
      <c r="D90" s="18"/>
      <c r="E90" s="18"/>
      <c r="F90" s="18"/>
      <c r="G90" s="24"/>
      <c r="H90" s="29"/>
    </row>
    <row r="91" spans="1:8" ht="15" customHeight="1" x14ac:dyDescent="0.2">
      <c r="A91" s="20"/>
      <c r="B91" s="18"/>
      <c r="C91" s="18"/>
      <c r="D91" s="18"/>
      <c r="E91" s="18"/>
      <c r="F91" s="18"/>
      <c r="G91" s="24"/>
      <c r="H91" s="29"/>
    </row>
    <row r="92" spans="1:8" ht="15" customHeight="1" x14ac:dyDescent="0.2">
      <c r="A92" s="20"/>
      <c r="B92" s="18"/>
      <c r="C92" s="18"/>
      <c r="D92" s="18"/>
      <c r="E92" s="18"/>
      <c r="F92" s="18"/>
      <c r="G92" s="24"/>
      <c r="H92" s="29"/>
    </row>
    <row r="93" spans="1:8" ht="15" customHeight="1" x14ac:dyDescent="0.2">
      <c r="A93" s="20"/>
      <c r="B93" s="18"/>
      <c r="C93" s="18"/>
      <c r="D93" s="18"/>
      <c r="E93" s="18"/>
      <c r="F93" s="18"/>
      <c r="G93" s="24"/>
      <c r="H93" s="29"/>
    </row>
    <row r="94" spans="1:8" ht="15" customHeight="1" x14ac:dyDescent="0.2">
      <c r="A94" s="20"/>
      <c r="B94" s="18"/>
      <c r="C94" s="18"/>
      <c r="D94" s="18"/>
      <c r="E94" s="18"/>
      <c r="F94" s="18"/>
      <c r="G94" s="24"/>
      <c r="H94" s="29"/>
    </row>
    <row r="95" spans="1:8" ht="15" customHeight="1" x14ac:dyDescent="0.2">
      <c r="A95" s="20"/>
      <c r="B95" s="18"/>
      <c r="C95" s="18"/>
      <c r="D95" s="18"/>
      <c r="E95" s="18"/>
      <c r="F95" s="18"/>
      <c r="G95" s="24"/>
      <c r="H95" s="29"/>
    </row>
    <row r="96" spans="1:8" ht="15" customHeight="1" x14ac:dyDescent="0.2">
      <c r="A96" s="20"/>
      <c r="B96" s="18"/>
      <c r="C96" s="18"/>
      <c r="D96" s="18"/>
      <c r="E96" s="18"/>
      <c r="F96" s="18"/>
      <c r="G96" s="24"/>
      <c r="H96" s="29"/>
    </row>
    <row r="97" spans="1:8" ht="15" customHeight="1" x14ac:dyDescent="0.2">
      <c r="A97" s="20"/>
      <c r="B97" s="18"/>
      <c r="C97" s="18"/>
      <c r="D97" s="18"/>
      <c r="E97" s="18"/>
      <c r="F97" s="18"/>
      <c r="G97" s="24"/>
      <c r="H97" s="29"/>
    </row>
    <row r="98" spans="1:8" ht="15" customHeight="1" x14ac:dyDescent="0.2">
      <c r="A98" s="20"/>
      <c r="B98" s="18"/>
      <c r="C98" s="18"/>
      <c r="D98" s="18"/>
      <c r="E98" s="18"/>
      <c r="F98" s="18"/>
      <c r="G98" s="24"/>
      <c r="H98" s="29"/>
    </row>
    <row r="99" spans="1:8" ht="15" customHeight="1" x14ac:dyDescent="0.2">
      <c r="A99" s="20"/>
      <c r="B99" s="18"/>
      <c r="C99" s="18"/>
      <c r="D99" s="18"/>
      <c r="E99" s="18"/>
      <c r="F99" s="18"/>
      <c r="G99" s="24"/>
      <c r="H99" s="29"/>
    </row>
    <row r="100" spans="1:8" ht="15" customHeight="1" x14ac:dyDescent="0.2">
      <c r="A100" s="20"/>
      <c r="B100" s="18"/>
      <c r="C100" s="18"/>
      <c r="D100" s="18"/>
      <c r="E100" s="18"/>
      <c r="F100" s="18"/>
      <c r="G100" s="24"/>
      <c r="H100" s="29"/>
    </row>
    <row r="101" spans="1:8" ht="15" customHeight="1" x14ac:dyDescent="0.2">
      <c r="A101" s="20"/>
      <c r="B101" s="18"/>
      <c r="C101" s="18"/>
      <c r="D101" s="18"/>
      <c r="E101" s="18"/>
      <c r="F101" s="18"/>
      <c r="G101" s="24"/>
      <c r="H101" s="29"/>
    </row>
    <row r="102" spans="1:8" ht="15" customHeight="1" x14ac:dyDescent="0.2">
      <c r="A102" s="20"/>
      <c r="B102" s="18"/>
      <c r="C102" s="18"/>
      <c r="D102" s="18"/>
      <c r="E102" s="18"/>
      <c r="F102" s="18"/>
      <c r="G102" s="24"/>
      <c r="H102" s="29"/>
    </row>
    <row r="103" spans="1:8" ht="15" customHeight="1" x14ac:dyDescent="0.2">
      <c r="A103" s="20"/>
      <c r="B103" s="18"/>
      <c r="C103" s="18"/>
      <c r="D103" s="18"/>
      <c r="E103" s="18"/>
      <c r="F103" s="18"/>
      <c r="G103" s="24"/>
      <c r="H103" s="29"/>
    </row>
    <row r="104" spans="1:8" ht="15" customHeight="1" x14ac:dyDescent="0.2">
      <c r="A104" s="20"/>
      <c r="B104" s="18"/>
      <c r="C104" s="18"/>
      <c r="D104" s="18"/>
      <c r="E104" s="18"/>
      <c r="F104" s="18"/>
      <c r="G104" s="24"/>
      <c r="H104" s="29"/>
    </row>
    <row r="105" spans="1:8" ht="15" customHeight="1" x14ac:dyDescent="0.2">
      <c r="A105" s="20"/>
      <c r="B105" s="18"/>
      <c r="C105" s="18"/>
      <c r="D105" s="18"/>
      <c r="E105" s="18"/>
      <c r="F105" s="18"/>
      <c r="G105" s="24"/>
      <c r="H105" s="29"/>
    </row>
    <row r="106" spans="1:8" ht="15" customHeight="1" x14ac:dyDescent="0.2">
      <c r="A106" s="20"/>
      <c r="B106" s="18"/>
      <c r="C106" s="18"/>
      <c r="D106" s="18"/>
      <c r="E106" s="18"/>
      <c r="F106" s="18"/>
      <c r="G106" s="24"/>
      <c r="H106" s="29"/>
    </row>
    <row r="107" spans="1:8" ht="15" customHeight="1" x14ac:dyDescent="0.2">
      <c r="A107" s="20"/>
      <c r="B107" s="18"/>
      <c r="C107" s="18"/>
      <c r="D107" s="18"/>
      <c r="E107" s="18"/>
      <c r="F107" s="18"/>
      <c r="G107" s="24"/>
      <c r="H107" s="29"/>
    </row>
    <row r="108" spans="1:8" ht="15" customHeight="1" x14ac:dyDescent="0.2">
      <c r="A108" s="20"/>
      <c r="B108" s="18"/>
      <c r="C108" s="18"/>
      <c r="D108" s="18"/>
      <c r="E108" s="18"/>
      <c r="F108" s="18"/>
      <c r="G108" s="24"/>
      <c r="H108" s="29"/>
    </row>
    <row r="109" spans="1:8" ht="15" customHeight="1" x14ac:dyDescent="0.2">
      <c r="A109" s="20"/>
      <c r="B109" s="18"/>
      <c r="C109" s="18"/>
      <c r="D109" s="18"/>
      <c r="E109" s="18"/>
      <c r="F109" s="18"/>
      <c r="G109" s="24"/>
      <c r="H109" s="29"/>
    </row>
    <row r="110" spans="1:8" ht="15" customHeight="1" x14ac:dyDescent="0.2">
      <c r="A110" s="35"/>
      <c r="B110" s="32"/>
      <c r="C110" s="32"/>
      <c r="D110" s="32"/>
      <c r="E110" s="32"/>
      <c r="F110" s="32"/>
      <c r="G110" s="33"/>
      <c r="H110" s="34"/>
    </row>
    <row r="111" spans="1:8" ht="15" customHeight="1" x14ac:dyDescent="0.2">
      <c r="A111" s="20"/>
      <c r="B111" s="18"/>
      <c r="C111" s="18"/>
      <c r="D111" s="18"/>
      <c r="E111" s="18"/>
      <c r="F111" s="18"/>
      <c r="G111" s="24"/>
      <c r="H111" s="29"/>
    </row>
    <row r="112" spans="1:8" ht="15" customHeight="1" x14ac:dyDescent="0.2">
      <c r="A112" s="20"/>
      <c r="B112" s="18"/>
      <c r="C112" s="18"/>
      <c r="D112" s="18"/>
      <c r="E112" s="18"/>
      <c r="F112" s="18"/>
      <c r="G112" s="24"/>
      <c r="H112" s="29"/>
    </row>
    <row r="113" spans="1:8" ht="15" customHeight="1" x14ac:dyDescent="0.2">
      <c r="A113" s="20"/>
      <c r="B113" s="18"/>
      <c r="C113" s="18"/>
      <c r="D113" s="18"/>
      <c r="E113" s="18"/>
      <c r="F113" s="18"/>
      <c r="G113" s="24"/>
      <c r="H113" s="29"/>
    </row>
    <row r="114" spans="1:8" ht="15" customHeight="1" x14ac:dyDescent="0.2">
      <c r="A114" s="20"/>
      <c r="B114" s="18"/>
      <c r="C114" s="18"/>
      <c r="D114" s="18"/>
      <c r="E114" s="18"/>
      <c r="F114" s="18"/>
      <c r="G114" s="24"/>
      <c r="H114" s="29"/>
    </row>
    <row r="115" spans="1:8" ht="15" customHeight="1" x14ac:dyDescent="0.2">
      <c r="A115" s="20"/>
      <c r="B115" s="18"/>
      <c r="C115" s="18"/>
      <c r="D115" s="18"/>
      <c r="E115" s="18"/>
      <c r="F115" s="18"/>
      <c r="G115" s="24"/>
      <c r="H115" s="29"/>
    </row>
    <row r="116" spans="1:8" ht="15" customHeight="1" x14ac:dyDescent="0.2">
      <c r="A116" s="20"/>
      <c r="B116" s="18"/>
      <c r="C116" s="18"/>
      <c r="D116" s="18"/>
      <c r="E116" s="18"/>
      <c r="F116" s="18"/>
      <c r="G116" s="24"/>
      <c r="H116" s="29"/>
    </row>
    <row r="117" spans="1:8" ht="15" customHeight="1" x14ac:dyDescent="0.2">
      <c r="A117" s="20"/>
      <c r="B117" s="18"/>
      <c r="C117" s="18"/>
      <c r="D117" s="18"/>
      <c r="E117" s="18"/>
      <c r="F117" s="18"/>
      <c r="G117" s="24"/>
      <c r="H117" s="29"/>
    </row>
    <row r="118" spans="1:8" ht="15" customHeight="1" x14ac:dyDescent="0.2">
      <c r="A118" s="20"/>
      <c r="B118" s="18"/>
      <c r="C118" s="18"/>
      <c r="D118" s="18"/>
      <c r="E118" s="18"/>
      <c r="F118" s="18"/>
      <c r="G118" s="24"/>
      <c r="H118" s="29"/>
    </row>
    <row r="119" spans="1:8" ht="15" customHeight="1" x14ac:dyDescent="0.2">
      <c r="A119" s="20"/>
      <c r="B119" s="18"/>
      <c r="C119" s="18"/>
      <c r="D119" s="18"/>
      <c r="E119" s="18"/>
      <c r="F119" s="18"/>
      <c r="G119" s="24"/>
      <c r="H119" s="29"/>
    </row>
    <row r="120" spans="1:8" ht="15" customHeight="1" x14ac:dyDescent="0.2">
      <c r="A120" s="20"/>
      <c r="B120" s="18"/>
      <c r="C120" s="18"/>
      <c r="D120" s="18"/>
      <c r="E120" s="18"/>
      <c r="F120" s="18"/>
      <c r="G120" s="24"/>
      <c r="H120" s="29"/>
    </row>
    <row r="121" spans="1:8" ht="15" customHeight="1" x14ac:dyDescent="0.2">
      <c r="A121" s="20"/>
      <c r="B121" s="18"/>
      <c r="C121" s="18"/>
      <c r="D121" s="18"/>
      <c r="E121" s="18"/>
      <c r="F121" s="18"/>
      <c r="G121" s="24"/>
      <c r="H121" s="29"/>
    </row>
    <row r="122" spans="1:8" ht="15" customHeight="1" x14ac:dyDescent="0.2">
      <c r="A122" s="20"/>
      <c r="B122" s="18"/>
      <c r="C122" s="18"/>
      <c r="D122" s="18"/>
      <c r="E122" s="18"/>
      <c r="F122" s="18"/>
      <c r="G122" s="24"/>
      <c r="H122" s="29"/>
    </row>
    <row r="123" spans="1:8" ht="15" customHeight="1" x14ac:dyDescent="0.2">
      <c r="A123" s="20"/>
      <c r="B123" s="18"/>
      <c r="C123" s="18"/>
      <c r="D123" s="18"/>
      <c r="E123" s="18"/>
      <c r="F123" s="18"/>
      <c r="G123" s="24"/>
      <c r="H123" s="29"/>
    </row>
    <row r="124" spans="1:8" ht="15" customHeight="1" x14ac:dyDescent="0.2">
      <c r="A124" s="20"/>
      <c r="B124" s="18"/>
      <c r="C124" s="18"/>
      <c r="D124" s="18"/>
      <c r="E124" s="18"/>
      <c r="F124" s="18"/>
      <c r="G124" s="24"/>
      <c r="H124" s="29"/>
    </row>
    <row r="125" spans="1:8" ht="15" customHeight="1" x14ac:dyDescent="0.2">
      <c r="A125" s="20"/>
      <c r="B125" s="18"/>
      <c r="C125" s="18"/>
      <c r="D125" s="18"/>
      <c r="E125" s="18"/>
      <c r="F125" s="18"/>
      <c r="G125" s="24"/>
      <c r="H125" s="29"/>
    </row>
    <row r="126" spans="1:8" ht="15" customHeight="1" x14ac:dyDescent="0.2">
      <c r="A126" s="20"/>
      <c r="B126" s="18"/>
      <c r="C126" s="18"/>
      <c r="D126" s="18"/>
      <c r="E126" s="18"/>
      <c r="F126" s="18"/>
      <c r="G126" s="24"/>
      <c r="H126" s="29"/>
    </row>
    <row r="127" spans="1:8" ht="15" customHeight="1" x14ac:dyDescent="0.2">
      <c r="A127" s="20"/>
      <c r="B127" s="18"/>
      <c r="C127" s="18"/>
      <c r="D127" s="18"/>
      <c r="E127" s="18"/>
      <c r="F127" s="18"/>
      <c r="G127" s="24"/>
      <c r="H127" s="29"/>
    </row>
    <row r="128" spans="1:8" ht="15" customHeight="1" x14ac:dyDescent="0.2">
      <c r="A128" s="20"/>
      <c r="B128" s="18"/>
      <c r="C128" s="18"/>
      <c r="D128" s="18"/>
      <c r="E128" s="18"/>
      <c r="F128" s="18"/>
      <c r="G128" s="24"/>
      <c r="H128" s="29"/>
    </row>
    <row r="129" spans="1:8" ht="15" customHeight="1" x14ac:dyDescent="0.2">
      <c r="A129" s="20"/>
      <c r="B129" s="18"/>
      <c r="C129" s="18"/>
      <c r="D129" s="18"/>
      <c r="E129" s="18"/>
      <c r="F129" s="18"/>
      <c r="G129" s="24"/>
      <c r="H129" s="29"/>
    </row>
    <row r="130" spans="1:8" ht="15" customHeight="1" x14ac:dyDescent="0.2">
      <c r="A130" s="20"/>
      <c r="B130" s="18"/>
      <c r="C130" s="18"/>
      <c r="D130" s="18"/>
      <c r="E130" s="18"/>
      <c r="F130" s="18"/>
      <c r="G130" s="24"/>
      <c r="H130" s="29"/>
    </row>
    <row r="131" spans="1:8" ht="15" customHeight="1" x14ac:dyDescent="0.2">
      <c r="A131" s="20"/>
      <c r="B131" s="18"/>
      <c r="C131" s="18"/>
      <c r="D131" s="18"/>
      <c r="E131" s="18"/>
      <c r="F131" s="18"/>
      <c r="G131" s="24"/>
      <c r="H131" s="29"/>
    </row>
    <row r="132" spans="1:8" ht="15" customHeight="1" x14ac:dyDescent="0.2">
      <c r="A132" s="20"/>
      <c r="B132" s="18"/>
      <c r="C132" s="18"/>
      <c r="D132" s="18"/>
      <c r="E132" s="18"/>
      <c r="F132" s="18"/>
      <c r="G132" s="24"/>
      <c r="H132" s="29"/>
    </row>
    <row r="133" spans="1:8" ht="15" customHeight="1" x14ac:dyDescent="0.2">
      <c r="A133" s="20"/>
      <c r="B133" s="18"/>
      <c r="C133" s="18"/>
      <c r="D133" s="18"/>
      <c r="E133" s="18"/>
      <c r="F133" s="18"/>
      <c r="G133" s="24"/>
      <c r="H133" s="29"/>
    </row>
    <row r="134" spans="1:8" ht="15" customHeight="1" x14ac:dyDescent="0.2">
      <c r="A134" s="20"/>
      <c r="B134" s="18"/>
      <c r="C134" s="18"/>
      <c r="D134" s="18"/>
      <c r="E134" s="18"/>
      <c r="F134" s="18"/>
      <c r="G134" s="24"/>
      <c r="H134" s="29"/>
    </row>
    <row r="135" spans="1:8" ht="15" customHeight="1" x14ac:dyDescent="0.2">
      <c r="A135" s="20"/>
      <c r="B135" s="18"/>
      <c r="C135" s="18"/>
      <c r="D135" s="18"/>
      <c r="E135" s="18"/>
      <c r="F135" s="18"/>
      <c r="G135" s="24"/>
      <c r="H135" s="29"/>
    </row>
    <row r="136" spans="1:8" ht="15" customHeight="1" x14ac:dyDescent="0.2">
      <c r="A136" s="20"/>
      <c r="B136" s="18"/>
      <c r="C136" s="18"/>
      <c r="D136" s="18"/>
      <c r="E136" s="18"/>
      <c r="F136" s="18"/>
      <c r="G136" s="24"/>
      <c r="H136" s="29"/>
    </row>
    <row r="137" spans="1:8" ht="15" customHeight="1" x14ac:dyDescent="0.2">
      <c r="A137" s="20"/>
      <c r="B137" s="18"/>
      <c r="C137" s="18"/>
      <c r="D137" s="18"/>
      <c r="E137" s="18"/>
      <c r="F137" s="18"/>
      <c r="G137" s="24"/>
      <c r="H137" s="29"/>
    </row>
    <row r="138" spans="1:8" ht="15" customHeight="1" x14ac:dyDescent="0.2">
      <c r="A138" s="20"/>
      <c r="B138" s="18"/>
      <c r="C138" s="18"/>
      <c r="D138" s="18"/>
      <c r="E138" s="18"/>
      <c r="F138" s="18"/>
      <c r="G138" s="24"/>
      <c r="H138" s="29"/>
    </row>
    <row r="139" spans="1:8" ht="15" customHeight="1" x14ac:dyDescent="0.2">
      <c r="A139" s="20"/>
      <c r="B139" s="18"/>
      <c r="C139" s="18"/>
      <c r="D139" s="18"/>
      <c r="E139" s="18"/>
      <c r="F139" s="18"/>
      <c r="G139" s="24"/>
      <c r="H139" s="29"/>
    </row>
    <row r="140" spans="1:8" ht="15" customHeight="1" x14ac:dyDescent="0.2">
      <c r="A140" s="20"/>
      <c r="B140" s="18"/>
      <c r="C140" s="18"/>
      <c r="D140" s="18"/>
      <c r="E140" s="18"/>
      <c r="F140" s="18"/>
      <c r="G140" s="24"/>
      <c r="H140" s="29"/>
    </row>
    <row r="141" spans="1:8" ht="15" customHeight="1" x14ac:dyDescent="0.2">
      <c r="A141" s="20"/>
      <c r="B141" s="18"/>
      <c r="C141" s="18"/>
      <c r="D141" s="18"/>
      <c r="E141" s="18"/>
      <c r="F141" s="18"/>
      <c r="G141" s="24"/>
      <c r="H141" s="29"/>
    </row>
    <row r="142" spans="1:8" ht="15" customHeight="1" x14ac:dyDescent="0.2">
      <c r="A142" s="20"/>
      <c r="B142" s="18"/>
      <c r="C142" s="18"/>
      <c r="D142" s="18"/>
      <c r="E142" s="18"/>
      <c r="F142" s="18"/>
      <c r="G142" s="24"/>
      <c r="H142" s="29"/>
    </row>
    <row r="143" spans="1:8" ht="15" customHeight="1" x14ac:dyDescent="0.2">
      <c r="A143" s="20"/>
      <c r="B143" s="18"/>
      <c r="C143" s="18"/>
      <c r="D143" s="18"/>
      <c r="E143" s="18"/>
      <c r="F143" s="18"/>
      <c r="G143" s="24"/>
      <c r="H143" s="29"/>
    </row>
    <row r="144" spans="1:8" ht="15" customHeight="1" x14ac:dyDescent="0.2">
      <c r="A144" s="20"/>
      <c r="B144" s="18"/>
      <c r="C144" s="18"/>
      <c r="D144" s="18"/>
      <c r="E144" s="18"/>
      <c r="F144" s="18"/>
      <c r="G144" s="24"/>
      <c r="H144" s="29"/>
    </row>
    <row r="145" spans="1:8" ht="15" customHeight="1" x14ac:dyDescent="0.2">
      <c r="A145" s="35"/>
      <c r="B145" s="32"/>
      <c r="C145" s="32"/>
      <c r="D145" s="32"/>
      <c r="E145" s="32"/>
      <c r="F145" s="32"/>
      <c r="G145" s="33"/>
      <c r="H145" s="34"/>
    </row>
    <row r="146" spans="1:8" ht="15" customHeight="1" x14ac:dyDescent="0.2">
      <c r="A146" s="20"/>
      <c r="B146" s="18"/>
      <c r="C146" s="18"/>
      <c r="D146" s="18"/>
      <c r="E146" s="18"/>
      <c r="F146" s="18"/>
      <c r="G146" s="24"/>
      <c r="H146" s="29"/>
    </row>
    <row r="147" spans="1:8" ht="15" customHeight="1" x14ac:dyDescent="0.2">
      <c r="A147" s="20"/>
      <c r="B147" s="18"/>
      <c r="C147" s="18"/>
      <c r="D147" s="18"/>
      <c r="E147" s="18"/>
      <c r="F147" s="18"/>
      <c r="G147" s="24"/>
      <c r="H147" s="29"/>
    </row>
    <row r="148" spans="1:8" ht="15" customHeight="1" x14ac:dyDescent="0.2">
      <c r="A148" s="20"/>
      <c r="B148" s="18"/>
      <c r="C148" s="18"/>
      <c r="D148" s="18"/>
      <c r="E148" s="18"/>
      <c r="F148" s="18"/>
      <c r="G148" s="24"/>
      <c r="H148" s="29"/>
    </row>
    <row r="149" spans="1:8" ht="15" customHeight="1" x14ac:dyDescent="0.2">
      <c r="A149" s="20"/>
      <c r="B149" s="18"/>
      <c r="C149" s="18"/>
      <c r="D149" s="18"/>
      <c r="E149" s="18"/>
      <c r="F149" s="18"/>
      <c r="G149" s="24"/>
      <c r="H149" s="29"/>
    </row>
    <row r="150" spans="1:8" ht="15" customHeight="1" x14ac:dyDescent="0.2">
      <c r="A150" s="20"/>
      <c r="B150" s="18"/>
      <c r="C150" s="18"/>
      <c r="D150" s="18"/>
      <c r="E150" s="18"/>
      <c r="F150" s="18"/>
      <c r="G150" s="24"/>
      <c r="H150" s="29"/>
    </row>
    <row r="151" spans="1:8" ht="15" customHeight="1" x14ac:dyDescent="0.2">
      <c r="A151" s="20"/>
      <c r="B151" s="18"/>
      <c r="C151" s="18"/>
      <c r="D151" s="18"/>
      <c r="E151" s="18"/>
      <c r="F151" s="18"/>
      <c r="G151" s="24"/>
      <c r="H151" s="29"/>
    </row>
    <row r="152" spans="1:8" ht="15" customHeight="1" x14ac:dyDescent="0.2">
      <c r="A152" s="20"/>
      <c r="B152" s="18"/>
      <c r="C152" s="18"/>
      <c r="D152" s="18"/>
      <c r="E152" s="18"/>
      <c r="F152" s="18"/>
      <c r="G152" s="24"/>
      <c r="H152" s="29"/>
    </row>
    <row r="153" spans="1:8" ht="15" customHeight="1" x14ac:dyDescent="0.2">
      <c r="A153" s="20"/>
      <c r="B153" s="18"/>
      <c r="C153" s="18"/>
      <c r="D153" s="18"/>
      <c r="E153" s="18"/>
      <c r="F153" s="18"/>
      <c r="G153" s="24"/>
      <c r="H153" s="29"/>
    </row>
    <row r="154" spans="1:8" ht="15" customHeight="1" x14ac:dyDescent="0.2">
      <c r="A154" s="20"/>
      <c r="B154" s="18"/>
      <c r="C154" s="18"/>
      <c r="D154" s="18"/>
      <c r="E154" s="18"/>
      <c r="F154" s="18"/>
      <c r="G154" s="24"/>
      <c r="H154" s="29"/>
    </row>
    <row r="155" spans="1:8" ht="15" customHeight="1" x14ac:dyDescent="0.2">
      <c r="A155" s="20"/>
      <c r="B155" s="18"/>
      <c r="C155" s="18"/>
      <c r="D155" s="18"/>
      <c r="E155" s="18"/>
      <c r="F155" s="18"/>
      <c r="G155" s="24"/>
      <c r="H155" s="29"/>
    </row>
    <row r="156" spans="1:8" ht="15" customHeight="1" x14ac:dyDescent="0.2">
      <c r="A156" s="20"/>
      <c r="B156" s="18"/>
      <c r="C156" s="18"/>
      <c r="D156" s="18"/>
      <c r="E156" s="18"/>
      <c r="F156" s="18"/>
      <c r="G156" s="24"/>
      <c r="H156" s="29"/>
    </row>
    <row r="157" spans="1:8" ht="15" customHeight="1" x14ac:dyDescent="0.2">
      <c r="A157" s="20"/>
      <c r="B157" s="18"/>
      <c r="C157" s="18"/>
      <c r="D157" s="18"/>
      <c r="E157" s="18"/>
      <c r="F157" s="18"/>
      <c r="G157" s="24"/>
      <c r="H157" s="29"/>
    </row>
    <row r="158" spans="1:8" ht="15" customHeight="1" x14ac:dyDescent="0.2">
      <c r="A158" s="20"/>
      <c r="B158" s="18"/>
      <c r="C158" s="18"/>
      <c r="D158" s="18"/>
      <c r="E158" s="18"/>
      <c r="F158" s="18"/>
      <c r="G158" s="24"/>
      <c r="H158" s="29"/>
    </row>
    <row r="159" spans="1:8" ht="15" customHeight="1" x14ac:dyDescent="0.2">
      <c r="A159" s="20"/>
      <c r="B159" s="18"/>
      <c r="C159" s="18"/>
      <c r="D159" s="18"/>
      <c r="E159" s="18"/>
      <c r="F159" s="18"/>
      <c r="G159" s="24"/>
      <c r="H159" s="29"/>
    </row>
    <row r="160" spans="1:8" ht="15" customHeight="1" x14ac:dyDescent="0.2">
      <c r="A160" s="20"/>
      <c r="B160" s="18"/>
      <c r="C160" s="18"/>
      <c r="D160" s="18"/>
      <c r="E160" s="18"/>
      <c r="F160" s="18"/>
      <c r="G160" s="24"/>
      <c r="H160" s="29"/>
    </row>
    <row r="161" spans="1:8" ht="15" customHeight="1" x14ac:dyDescent="0.2">
      <c r="A161" s="20"/>
      <c r="B161" s="18"/>
      <c r="C161" s="18"/>
      <c r="D161" s="18"/>
      <c r="E161" s="18"/>
      <c r="F161" s="18"/>
      <c r="G161" s="24"/>
      <c r="H161" s="29"/>
    </row>
    <row r="162" spans="1:8" ht="15" customHeight="1" x14ac:dyDescent="0.2">
      <c r="A162" s="20"/>
      <c r="B162" s="18"/>
      <c r="C162" s="18"/>
      <c r="D162" s="18"/>
      <c r="E162" s="18"/>
      <c r="F162" s="18"/>
      <c r="G162" s="24"/>
      <c r="H162" s="29"/>
    </row>
    <row r="163" spans="1:8" ht="15" customHeight="1" x14ac:dyDescent="0.2">
      <c r="A163" s="20"/>
      <c r="B163" s="18"/>
      <c r="C163" s="18"/>
      <c r="D163" s="18"/>
      <c r="E163" s="18"/>
      <c r="F163" s="18"/>
      <c r="G163" s="24"/>
      <c r="H163" s="29"/>
    </row>
    <row r="164" spans="1:8" ht="15" customHeight="1" x14ac:dyDescent="0.2">
      <c r="A164" s="20"/>
      <c r="B164" s="18"/>
      <c r="C164" s="18"/>
      <c r="D164" s="18"/>
      <c r="E164" s="18"/>
      <c r="F164" s="18"/>
      <c r="G164" s="24"/>
      <c r="H164" s="29"/>
    </row>
    <row r="165" spans="1:8" ht="15" customHeight="1" x14ac:dyDescent="0.2">
      <c r="A165" s="20"/>
      <c r="B165" s="18"/>
      <c r="C165" s="18"/>
      <c r="D165" s="18"/>
      <c r="E165" s="18"/>
      <c r="F165" s="18"/>
      <c r="G165" s="24"/>
      <c r="H165" s="29"/>
    </row>
    <row r="166" spans="1:8" ht="15" customHeight="1" x14ac:dyDescent="0.2">
      <c r="A166" s="20"/>
      <c r="B166" s="18"/>
      <c r="C166" s="18"/>
      <c r="D166" s="18"/>
      <c r="E166" s="18"/>
      <c r="F166" s="18"/>
      <c r="G166" s="24"/>
      <c r="H166" s="29"/>
    </row>
    <row r="167" spans="1:8" ht="15" customHeight="1" x14ac:dyDescent="0.2">
      <c r="A167" s="20"/>
      <c r="B167" s="18"/>
      <c r="C167" s="18"/>
      <c r="D167" s="18"/>
      <c r="E167" s="18"/>
      <c r="F167" s="18"/>
      <c r="G167" s="24"/>
      <c r="H167" s="29"/>
    </row>
    <row r="168" spans="1:8" ht="15" customHeight="1" x14ac:dyDescent="0.2">
      <c r="A168" s="20"/>
      <c r="B168" s="18"/>
      <c r="C168" s="18"/>
      <c r="D168" s="18"/>
      <c r="E168" s="18"/>
      <c r="F168" s="18"/>
      <c r="G168" s="24"/>
      <c r="H168" s="29"/>
    </row>
    <row r="169" spans="1:8" ht="15" customHeight="1" x14ac:dyDescent="0.2">
      <c r="A169" s="20"/>
      <c r="B169" s="18"/>
      <c r="C169" s="18"/>
      <c r="D169" s="18"/>
      <c r="E169" s="18"/>
      <c r="F169" s="18"/>
      <c r="G169" s="24"/>
      <c r="H169" s="29"/>
    </row>
    <row r="170" spans="1:8" ht="15" customHeight="1" x14ac:dyDescent="0.2">
      <c r="A170" s="20"/>
      <c r="B170" s="18"/>
      <c r="C170" s="18"/>
      <c r="D170" s="18"/>
      <c r="E170" s="18"/>
      <c r="F170" s="18"/>
      <c r="G170" s="24"/>
      <c r="H170" s="29"/>
    </row>
    <row r="171" spans="1:8" ht="15" customHeight="1" x14ac:dyDescent="0.2">
      <c r="A171" s="20"/>
      <c r="B171" s="18"/>
      <c r="C171" s="18"/>
      <c r="D171" s="18"/>
      <c r="E171" s="18"/>
      <c r="F171" s="18"/>
      <c r="G171" s="24"/>
      <c r="H171" s="29"/>
    </row>
    <row r="172" spans="1:8" ht="15" customHeight="1" x14ac:dyDescent="0.2">
      <c r="A172" s="20"/>
      <c r="B172" s="18"/>
      <c r="C172" s="18"/>
      <c r="D172" s="18"/>
      <c r="E172" s="18"/>
      <c r="F172" s="18"/>
      <c r="G172" s="24"/>
      <c r="H172" s="29"/>
    </row>
    <row r="173" spans="1:8" ht="15" customHeight="1" x14ac:dyDescent="0.2">
      <c r="A173" s="20"/>
      <c r="B173" s="18"/>
      <c r="C173" s="18"/>
      <c r="D173" s="18"/>
      <c r="E173" s="18"/>
      <c r="F173" s="18"/>
      <c r="G173" s="24"/>
      <c r="H173" s="29"/>
    </row>
    <row r="174" spans="1:8" ht="15" customHeight="1" x14ac:dyDescent="0.2">
      <c r="A174" s="20"/>
      <c r="B174" s="18"/>
      <c r="C174" s="18"/>
      <c r="D174" s="18"/>
      <c r="E174" s="18"/>
      <c r="F174" s="18"/>
      <c r="G174" s="24"/>
      <c r="H174" s="29"/>
    </row>
    <row r="175" spans="1:8" ht="15" customHeight="1" x14ac:dyDescent="0.2">
      <c r="A175" s="20"/>
      <c r="B175" s="18"/>
      <c r="C175" s="18"/>
      <c r="D175" s="18"/>
      <c r="E175" s="18"/>
      <c r="F175" s="18"/>
      <c r="G175" s="24"/>
      <c r="H175" s="29"/>
    </row>
    <row r="176" spans="1:8" ht="15" customHeight="1" x14ac:dyDescent="0.2">
      <c r="A176" s="20"/>
      <c r="B176" s="18"/>
      <c r="C176" s="18"/>
      <c r="D176" s="18"/>
      <c r="E176" s="18"/>
      <c r="F176" s="18"/>
      <c r="G176" s="24"/>
      <c r="H176" s="29"/>
    </row>
    <row r="177" spans="1:8" ht="15" customHeight="1" x14ac:dyDescent="0.2">
      <c r="A177" s="20"/>
      <c r="B177" s="18"/>
      <c r="C177" s="18"/>
      <c r="D177" s="18"/>
      <c r="E177" s="18"/>
      <c r="F177" s="18"/>
      <c r="G177" s="24"/>
      <c r="H177" s="29"/>
    </row>
    <row r="178" spans="1:8" ht="15" customHeight="1" x14ac:dyDescent="0.2">
      <c r="A178" s="20"/>
      <c r="B178" s="18"/>
      <c r="C178" s="18"/>
      <c r="D178" s="18"/>
      <c r="E178" s="18"/>
      <c r="F178" s="18"/>
      <c r="G178" s="24"/>
      <c r="H178" s="29"/>
    </row>
    <row r="179" spans="1:8" ht="15" customHeight="1" x14ac:dyDescent="0.2">
      <c r="A179" s="20"/>
      <c r="B179" s="18"/>
      <c r="C179" s="18"/>
      <c r="D179" s="18"/>
      <c r="E179" s="18"/>
      <c r="F179" s="18"/>
      <c r="G179" s="24"/>
      <c r="H179" s="29"/>
    </row>
    <row r="180" spans="1:8" ht="15" customHeight="1" x14ac:dyDescent="0.2">
      <c r="A180" s="35"/>
      <c r="B180" s="32"/>
      <c r="C180" s="32"/>
      <c r="D180" s="32"/>
      <c r="E180" s="32"/>
      <c r="F180" s="32"/>
      <c r="G180" s="33"/>
      <c r="H180" s="34"/>
    </row>
    <row r="181" spans="1:8" ht="15" customHeight="1" x14ac:dyDescent="0.2">
      <c r="A181" s="20"/>
      <c r="B181" s="18"/>
      <c r="C181" s="18"/>
      <c r="D181" s="18"/>
      <c r="E181" s="18"/>
      <c r="F181" s="18"/>
      <c r="G181" s="24"/>
      <c r="H181" s="29"/>
    </row>
    <row r="182" spans="1:8" ht="15" customHeight="1" x14ac:dyDescent="0.2">
      <c r="A182" s="20"/>
      <c r="B182" s="18"/>
      <c r="C182" s="18"/>
      <c r="D182" s="18"/>
      <c r="E182" s="18"/>
      <c r="F182" s="18"/>
      <c r="G182" s="24"/>
      <c r="H182" s="29"/>
    </row>
    <row r="183" spans="1:8" ht="15" customHeight="1" x14ac:dyDescent="0.2">
      <c r="A183" s="20"/>
      <c r="B183" s="18"/>
      <c r="C183" s="18"/>
      <c r="D183" s="18"/>
      <c r="E183" s="18"/>
      <c r="F183" s="18"/>
      <c r="G183" s="24"/>
      <c r="H183" s="29"/>
    </row>
    <row r="184" spans="1:8" ht="15" customHeight="1" x14ac:dyDescent="0.2">
      <c r="A184" s="20"/>
      <c r="B184" s="18"/>
      <c r="C184" s="18"/>
      <c r="D184" s="18"/>
      <c r="E184" s="18"/>
      <c r="F184" s="18"/>
      <c r="G184" s="24"/>
      <c r="H184" s="29"/>
    </row>
    <row r="185" spans="1:8" ht="15" customHeight="1" x14ac:dyDescent="0.2">
      <c r="A185" s="20"/>
      <c r="B185" s="18"/>
      <c r="C185" s="18"/>
      <c r="D185" s="18"/>
      <c r="E185" s="18"/>
      <c r="F185" s="18"/>
      <c r="G185" s="24"/>
      <c r="H185" s="29"/>
    </row>
    <row r="186" spans="1:8" ht="15" customHeight="1" x14ac:dyDescent="0.2">
      <c r="A186" s="20"/>
      <c r="B186" s="18"/>
      <c r="C186" s="18"/>
      <c r="D186" s="18"/>
      <c r="E186" s="18"/>
      <c r="F186" s="18"/>
      <c r="G186" s="24"/>
      <c r="H186" s="29"/>
    </row>
    <row r="187" spans="1:8" ht="15" customHeight="1" x14ac:dyDescent="0.2">
      <c r="A187" s="20"/>
      <c r="B187" s="18"/>
      <c r="C187" s="18"/>
      <c r="D187" s="18"/>
      <c r="E187" s="18"/>
      <c r="F187" s="18"/>
      <c r="G187" s="24"/>
      <c r="H187" s="29"/>
    </row>
    <row r="188" spans="1:8" ht="15" customHeight="1" x14ac:dyDescent="0.2">
      <c r="A188" s="20"/>
      <c r="B188" s="18"/>
      <c r="C188" s="18"/>
      <c r="D188" s="18"/>
      <c r="E188" s="18"/>
      <c r="F188" s="18"/>
      <c r="G188" s="24"/>
      <c r="H188" s="29"/>
    </row>
    <row r="189" spans="1:8" ht="15" customHeight="1" x14ac:dyDescent="0.2">
      <c r="A189" s="20"/>
      <c r="B189" s="18"/>
      <c r="C189" s="18"/>
      <c r="D189" s="18"/>
      <c r="E189" s="18"/>
      <c r="F189" s="18"/>
      <c r="G189" s="24"/>
      <c r="H189" s="29"/>
    </row>
    <row r="190" spans="1:8" ht="15" customHeight="1" x14ac:dyDescent="0.2">
      <c r="A190" s="20"/>
      <c r="B190" s="18"/>
      <c r="C190" s="18"/>
      <c r="D190" s="18"/>
      <c r="E190" s="18"/>
      <c r="F190" s="18"/>
      <c r="G190" s="24"/>
      <c r="H190" s="29"/>
    </row>
    <row r="191" spans="1:8" ht="15" customHeight="1" x14ac:dyDescent="0.2">
      <c r="A191" s="20"/>
      <c r="B191" s="18"/>
      <c r="C191" s="18"/>
      <c r="D191" s="18"/>
      <c r="E191" s="18"/>
      <c r="F191" s="18"/>
      <c r="G191" s="24"/>
      <c r="H191" s="29"/>
    </row>
    <row r="192" spans="1:8" ht="15" customHeight="1" x14ac:dyDescent="0.2">
      <c r="A192" s="20"/>
      <c r="B192" s="18"/>
      <c r="C192" s="18"/>
      <c r="D192" s="18"/>
      <c r="E192" s="18"/>
      <c r="F192" s="18"/>
      <c r="G192" s="24"/>
      <c r="H192" s="29"/>
    </row>
    <row r="193" spans="1:8" ht="15" customHeight="1" x14ac:dyDescent="0.2">
      <c r="A193" s="20"/>
      <c r="B193" s="18"/>
      <c r="C193" s="18"/>
      <c r="D193" s="18"/>
      <c r="E193" s="18"/>
      <c r="F193" s="18"/>
      <c r="G193" s="24"/>
      <c r="H193" s="29"/>
    </row>
    <row r="194" spans="1:8" ht="15" customHeight="1" x14ac:dyDescent="0.2">
      <c r="A194" s="20"/>
      <c r="B194" s="18"/>
      <c r="C194" s="18"/>
      <c r="D194" s="18"/>
      <c r="E194" s="18"/>
      <c r="F194" s="18"/>
      <c r="G194" s="24"/>
      <c r="H194" s="29"/>
    </row>
    <row r="195" spans="1:8" ht="15" customHeight="1" x14ac:dyDescent="0.2">
      <c r="A195" s="20"/>
      <c r="B195" s="18"/>
      <c r="C195" s="18"/>
      <c r="D195" s="18"/>
      <c r="E195" s="18"/>
      <c r="F195" s="18"/>
      <c r="G195" s="24"/>
      <c r="H195" s="29"/>
    </row>
    <row r="196" spans="1:8" ht="15" customHeight="1" x14ac:dyDescent="0.2">
      <c r="A196" s="20"/>
      <c r="B196" s="18"/>
      <c r="C196" s="18"/>
      <c r="D196" s="18"/>
      <c r="E196" s="18"/>
      <c r="F196" s="18"/>
      <c r="G196" s="24"/>
      <c r="H196" s="29"/>
    </row>
    <row r="197" spans="1:8" ht="15" customHeight="1" x14ac:dyDescent="0.2">
      <c r="A197" s="20"/>
      <c r="B197" s="18"/>
      <c r="C197" s="18"/>
      <c r="D197" s="18"/>
      <c r="E197" s="18"/>
      <c r="F197" s="18"/>
      <c r="G197" s="24"/>
      <c r="H197" s="29"/>
    </row>
    <row r="198" spans="1:8" ht="15" customHeight="1" x14ac:dyDescent="0.2">
      <c r="A198" s="20"/>
      <c r="B198" s="18"/>
      <c r="C198" s="18"/>
      <c r="D198" s="18"/>
      <c r="E198" s="18"/>
      <c r="F198" s="18"/>
      <c r="G198" s="24"/>
      <c r="H198" s="29"/>
    </row>
    <row r="199" spans="1:8" ht="15" customHeight="1" x14ac:dyDescent="0.2">
      <c r="A199" s="20"/>
      <c r="B199" s="18"/>
      <c r="C199" s="18"/>
      <c r="D199" s="18"/>
      <c r="E199" s="18"/>
      <c r="F199" s="18"/>
      <c r="G199" s="24"/>
      <c r="H199" s="29"/>
    </row>
    <row r="200" spans="1:8" ht="15" customHeight="1" x14ac:dyDescent="0.2">
      <c r="A200" s="20"/>
      <c r="B200" s="18"/>
      <c r="C200" s="18"/>
      <c r="D200" s="18"/>
      <c r="E200" s="18"/>
      <c r="F200" s="18"/>
      <c r="G200" s="24"/>
      <c r="H200" s="29"/>
    </row>
    <row r="201" spans="1:8" ht="15" customHeight="1" x14ac:dyDescent="0.2">
      <c r="A201" s="20"/>
      <c r="B201" s="18"/>
      <c r="C201" s="18"/>
      <c r="D201" s="18"/>
      <c r="E201" s="18"/>
      <c r="F201" s="18"/>
      <c r="G201" s="24"/>
      <c r="H201" s="29"/>
    </row>
    <row r="202" spans="1:8" ht="15" customHeight="1" x14ac:dyDescent="0.2">
      <c r="A202" s="20"/>
      <c r="B202" s="18"/>
      <c r="C202" s="18"/>
      <c r="D202" s="18"/>
      <c r="E202" s="18"/>
      <c r="F202" s="18"/>
      <c r="G202" s="24"/>
      <c r="H202" s="29"/>
    </row>
    <row r="203" spans="1:8" ht="15" customHeight="1" x14ac:dyDescent="0.2">
      <c r="A203" s="20"/>
      <c r="B203" s="18"/>
      <c r="C203" s="18"/>
      <c r="D203" s="18"/>
      <c r="E203" s="18"/>
      <c r="F203" s="18"/>
      <c r="G203" s="24"/>
      <c r="H203" s="29"/>
    </row>
    <row r="204" spans="1:8" ht="15" customHeight="1" x14ac:dyDescent="0.2">
      <c r="A204" s="20"/>
      <c r="B204" s="18"/>
      <c r="C204" s="18"/>
      <c r="D204" s="18"/>
      <c r="E204" s="18"/>
      <c r="F204" s="18"/>
      <c r="G204" s="24"/>
      <c r="H204" s="29"/>
    </row>
    <row r="205" spans="1:8" ht="15" customHeight="1" x14ac:dyDescent="0.2">
      <c r="A205" s="20"/>
      <c r="B205" s="18"/>
      <c r="C205" s="18"/>
      <c r="D205" s="18"/>
      <c r="E205" s="18"/>
      <c r="F205" s="18"/>
      <c r="G205" s="24"/>
      <c r="H205" s="29"/>
    </row>
    <row r="206" spans="1:8" ht="15" customHeight="1" x14ac:dyDescent="0.2">
      <c r="A206" s="20"/>
      <c r="B206" s="18"/>
      <c r="C206" s="18"/>
      <c r="D206" s="18"/>
      <c r="E206" s="18"/>
      <c r="F206" s="18"/>
      <c r="G206" s="24"/>
      <c r="H206" s="29"/>
    </row>
    <row r="207" spans="1:8" ht="15" customHeight="1" x14ac:dyDescent="0.2">
      <c r="A207" s="20"/>
      <c r="B207" s="18"/>
      <c r="C207" s="18"/>
      <c r="D207" s="18"/>
      <c r="E207" s="18"/>
      <c r="F207" s="18"/>
      <c r="G207" s="24"/>
      <c r="H207" s="29"/>
    </row>
    <row r="208" spans="1:8" ht="15" customHeight="1" x14ac:dyDescent="0.2">
      <c r="A208" s="20"/>
      <c r="B208" s="18"/>
      <c r="C208" s="18"/>
      <c r="D208" s="18"/>
      <c r="E208" s="18"/>
      <c r="F208" s="18"/>
      <c r="G208" s="24"/>
      <c r="H208" s="29"/>
    </row>
    <row r="209" spans="1:8" ht="15" customHeight="1" x14ac:dyDescent="0.2">
      <c r="A209" s="20"/>
      <c r="B209" s="18"/>
      <c r="C209" s="18"/>
      <c r="D209" s="18"/>
      <c r="E209" s="18"/>
      <c r="F209" s="18"/>
      <c r="G209" s="24"/>
      <c r="H209" s="29"/>
    </row>
    <row r="210" spans="1:8" ht="15" customHeight="1" x14ac:dyDescent="0.2">
      <c r="A210" s="20"/>
      <c r="B210" s="18"/>
      <c r="C210" s="18"/>
      <c r="D210" s="18"/>
      <c r="E210" s="18"/>
      <c r="F210" s="18"/>
      <c r="G210" s="24"/>
      <c r="H210" s="29"/>
    </row>
    <row r="211" spans="1:8" ht="15" customHeight="1" x14ac:dyDescent="0.2">
      <c r="A211" s="20"/>
      <c r="B211" s="18"/>
      <c r="C211" s="18"/>
      <c r="D211" s="18"/>
      <c r="E211" s="18"/>
      <c r="F211" s="18"/>
      <c r="G211" s="24"/>
      <c r="H211" s="29"/>
    </row>
    <row r="212" spans="1:8" ht="15" customHeight="1" x14ac:dyDescent="0.2">
      <c r="A212" s="20"/>
      <c r="B212" s="18"/>
      <c r="C212" s="18"/>
      <c r="D212" s="18"/>
      <c r="E212" s="18"/>
      <c r="F212" s="18"/>
      <c r="G212" s="24"/>
      <c r="H212" s="29"/>
    </row>
    <row r="213" spans="1:8" ht="15" customHeight="1" x14ac:dyDescent="0.2">
      <c r="A213" s="20"/>
      <c r="B213" s="18"/>
      <c r="C213" s="18"/>
      <c r="D213" s="18"/>
      <c r="E213" s="18"/>
      <c r="F213" s="18"/>
      <c r="G213" s="24"/>
      <c r="H213" s="29"/>
    </row>
    <row r="214" spans="1:8" ht="15" customHeight="1" x14ac:dyDescent="0.2">
      <c r="A214" s="20"/>
      <c r="B214" s="18"/>
      <c r="C214" s="18"/>
      <c r="D214" s="18"/>
      <c r="E214" s="18"/>
      <c r="F214" s="18"/>
      <c r="G214" s="24"/>
      <c r="H214" s="29"/>
    </row>
    <row r="215" spans="1:8" ht="15" customHeight="1" x14ac:dyDescent="0.2">
      <c r="A215" s="35"/>
      <c r="B215" s="32"/>
      <c r="C215" s="32"/>
      <c r="D215" s="32"/>
      <c r="E215" s="32"/>
      <c r="F215" s="32"/>
      <c r="G215" s="33"/>
      <c r="H215" s="34"/>
    </row>
    <row r="216" spans="1:8" ht="15" customHeight="1" x14ac:dyDescent="0.2">
      <c r="A216" s="20"/>
      <c r="B216" s="18"/>
      <c r="C216" s="18"/>
      <c r="D216" s="18"/>
      <c r="E216" s="18"/>
      <c r="F216" s="18"/>
      <c r="G216" s="24"/>
      <c r="H216" s="29"/>
    </row>
    <row r="217" spans="1:8" ht="15" customHeight="1" x14ac:dyDescent="0.2">
      <c r="A217" s="20"/>
      <c r="B217" s="18"/>
      <c r="C217" s="18"/>
      <c r="D217" s="18"/>
      <c r="E217" s="18"/>
      <c r="F217" s="18"/>
      <c r="G217" s="24"/>
      <c r="H217" s="29"/>
    </row>
    <row r="218" spans="1:8" ht="15" customHeight="1" x14ac:dyDescent="0.2">
      <c r="A218" s="20"/>
      <c r="B218" s="18"/>
      <c r="C218" s="18"/>
      <c r="D218" s="18"/>
      <c r="E218" s="18"/>
      <c r="F218" s="18"/>
      <c r="G218" s="24"/>
      <c r="H218" s="29"/>
    </row>
    <row r="219" spans="1:8" ht="15" customHeight="1" x14ac:dyDescent="0.2">
      <c r="A219" s="20"/>
      <c r="B219" s="18"/>
      <c r="C219" s="18"/>
      <c r="D219" s="18"/>
      <c r="E219" s="18"/>
      <c r="F219" s="18"/>
      <c r="G219" s="24"/>
      <c r="H219" s="29"/>
    </row>
    <row r="220" spans="1:8" ht="15" customHeight="1" x14ac:dyDescent="0.2">
      <c r="A220" s="20"/>
      <c r="B220" s="18"/>
      <c r="C220" s="18"/>
      <c r="D220" s="18"/>
      <c r="E220" s="18"/>
      <c r="F220" s="18"/>
      <c r="G220" s="24"/>
      <c r="H220" s="29"/>
    </row>
    <row r="221" spans="1:8" ht="15" customHeight="1" x14ac:dyDescent="0.2">
      <c r="A221" s="20"/>
      <c r="B221" s="18"/>
      <c r="C221" s="18"/>
      <c r="D221" s="18"/>
      <c r="E221" s="18"/>
      <c r="F221" s="18"/>
      <c r="G221" s="24"/>
      <c r="H221" s="29"/>
    </row>
    <row r="222" spans="1:8" ht="15" customHeight="1" x14ac:dyDescent="0.2">
      <c r="A222" s="20"/>
      <c r="B222" s="18"/>
      <c r="C222" s="18"/>
      <c r="D222" s="18"/>
      <c r="E222" s="18"/>
      <c r="F222" s="18"/>
      <c r="G222" s="24"/>
      <c r="H222" s="29"/>
    </row>
    <row r="223" spans="1:8" ht="15" customHeight="1" x14ac:dyDescent="0.2">
      <c r="A223" s="20"/>
      <c r="B223" s="18"/>
      <c r="C223" s="18"/>
      <c r="D223" s="18"/>
      <c r="E223" s="18"/>
      <c r="F223" s="18"/>
      <c r="G223" s="24"/>
      <c r="H223" s="29"/>
    </row>
    <row r="224" spans="1:8" ht="15" customHeight="1" x14ac:dyDescent="0.2">
      <c r="A224" s="20"/>
      <c r="B224" s="18"/>
      <c r="C224" s="18"/>
      <c r="D224" s="18"/>
      <c r="E224" s="18"/>
      <c r="F224" s="18"/>
      <c r="G224" s="24"/>
      <c r="H224" s="29"/>
    </row>
    <row r="225" spans="1:8" ht="15" customHeight="1" x14ac:dyDescent="0.2">
      <c r="A225" s="20"/>
      <c r="B225" s="18"/>
      <c r="C225" s="18"/>
      <c r="D225" s="18"/>
      <c r="E225" s="18"/>
      <c r="F225" s="18"/>
      <c r="G225" s="24"/>
      <c r="H225" s="29"/>
    </row>
    <row r="226" spans="1:8" ht="15" customHeight="1" x14ac:dyDescent="0.2">
      <c r="A226" s="20"/>
      <c r="B226" s="18"/>
      <c r="C226" s="18"/>
      <c r="D226" s="18"/>
      <c r="E226" s="18"/>
      <c r="F226" s="18"/>
      <c r="G226" s="24"/>
      <c r="H226" s="29"/>
    </row>
    <row r="227" spans="1:8" ht="15" customHeight="1" x14ac:dyDescent="0.2">
      <c r="A227" s="20"/>
      <c r="B227" s="18"/>
      <c r="C227" s="18"/>
      <c r="D227" s="18"/>
      <c r="E227" s="18"/>
      <c r="F227" s="18"/>
      <c r="G227" s="24"/>
      <c r="H227" s="29"/>
    </row>
    <row r="228" spans="1:8" ht="15" customHeight="1" x14ac:dyDescent="0.2">
      <c r="A228" s="20"/>
      <c r="B228" s="18"/>
      <c r="C228" s="18"/>
      <c r="D228" s="18"/>
      <c r="E228" s="18"/>
      <c r="F228" s="18"/>
      <c r="G228" s="24"/>
      <c r="H228" s="29"/>
    </row>
    <row r="229" spans="1:8" ht="15" customHeight="1" x14ac:dyDescent="0.2">
      <c r="A229" s="20"/>
      <c r="B229" s="18"/>
      <c r="C229" s="18"/>
      <c r="D229" s="18"/>
      <c r="E229" s="18"/>
      <c r="F229" s="18"/>
      <c r="G229" s="24"/>
      <c r="H229" s="29"/>
    </row>
    <row r="230" spans="1:8" ht="15" customHeight="1" x14ac:dyDescent="0.2">
      <c r="A230" s="20"/>
      <c r="B230" s="18"/>
      <c r="C230" s="18"/>
      <c r="D230" s="18"/>
      <c r="E230" s="18"/>
      <c r="F230" s="18"/>
      <c r="G230" s="24"/>
      <c r="H230" s="29"/>
    </row>
    <row r="231" spans="1:8" ht="15" customHeight="1" x14ac:dyDescent="0.2">
      <c r="A231" s="20"/>
      <c r="B231" s="18"/>
      <c r="C231" s="18"/>
      <c r="D231" s="18"/>
      <c r="E231" s="18"/>
      <c r="F231" s="18"/>
      <c r="G231" s="24"/>
      <c r="H231" s="29"/>
    </row>
    <row r="232" spans="1:8" ht="15" customHeight="1" x14ac:dyDescent="0.2">
      <c r="A232" s="20"/>
      <c r="B232" s="18"/>
      <c r="C232" s="18"/>
      <c r="D232" s="18"/>
      <c r="E232" s="18"/>
      <c r="F232" s="18"/>
      <c r="G232" s="24"/>
      <c r="H232" s="29"/>
    </row>
    <row r="233" spans="1:8" ht="15" customHeight="1" x14ac:dyDescent="0.2">
      <c r="A233" s="20"/>
      <c r="B233" s="18"/>
      <c r="C233" s="18"/>
      <c r="D233" s="18"/>
      <c r="E233" s="18"/>
      <c r="F233" s="18"/>
      <c r="G233" s="24"/>
      <c r="H233" s="29"/>
    </row>
    <row r="234" spans="1:8" ht="15" customHeight="1" x14ac:dyDescent="0.2">
      <c r="A234" s="20"/>
      <c r="B234" s="18"/>
      <c r="C234" s="18"/>
      <c r="D234" s="18"/>
      <c r="E234" s="18"/>
      <c r="F234" s="18"/>
      <c r="G234" s="24"/>
      <c r="H234" s="29"/>
    </row>
    <row r="235" spans="1:8" ht="15" customHeight="1" x14ac:dyDescent="0.2">
      <c r="A235" s="20"/>
      <c r="B235" s="18"/>
      <c r="C235" s="18"/>
      <c r="D235" s="18"/>
      <c r="E235" s="18"/>
      <c r="F235" s="18"/>
      <c r="G235" s="24"/>
      <c r="H235" s="29"/>
    </row>
    <row r="236" spans="1:8" ht="15" customHeight="1" x14ac:dyDescent="0.2">
      <c r="A236" s="20"/>
      <c r="B236" s="18"/>
      <c r="C236" s="18"/>
      <c r="D236" s="18"/>
      <c r="E236" s="18"/>
      <c r="F236" s="18"/>
      <c r="G236" s="24"/>
      <c r="H236" s="29"/>
    </row>
    <row r="237" spans="1:8" ht="15" customHeight="1" x14ac:dyDescent="0.2">
      <c r="A237" s="20"/>
      <c r="B237" s="18"/>
      <c r="C237" s="18"/>
      <c r="D237" s="18"/>
      <c r="E237" s="18"/>
      <c r="F237" s="18"/>
      <c r="G237" s="24"/>
      <c r="H237" s="29"/>
    </row>
    <row r="238" spans="1:8" ht="15" customHeight="1" x14ac:dyDescent="0.2">
      <c r="A238" s="20"/>
      <c r="B238" s="18"/>
      <c r="C238" s="18"/>
      <c r="D238" s="18"/>
      <c r="E238" s="18"/>
      <c r="F238" s="18"/>
      <c r="G238" s="24"/>
      <c r="H238" s="29"/>
    </row>
    <row r="239" spans="1:8" ht="15" customHeight="1" x14ac:dyDescent="0.2">
      <c r="A239" s="20"/>
      <c r="B239" s="18"/>
      <c r="C239" s="18"/>
      <c r="D239" s="18"/>
      <c r="E239" s="18"/>
      <c r="F239" s="18"/>
      <c r="G239" s="24"/>
      <c r="H239" s="29"/>
    </row>
    <row r="240" spans="1:8" ht="15" customHeight="1" x14ac:dyDescent="0.2">
      <c r="A240" s="20"/>
      <c r="B240" s="18"/>
      <c r="C240" s="18"/>
      <c r="D240" s="18"/>
      <c r="E240" s="18"/>
      <c r="F240" s="18"/>
      <c r="G240" s="24"/>
      <c r="H240" s="29"/>
    </row>
    <row r="241" spans="1:8" ht="15" customHeight="1" x14ac:dyDescent="0.2">
      <c r="A241" s="20"/>
      <c r="B241" s="18"/>
      <c r="C241" s="18"/>
      <c r="D241" s="18"/>
      <c r="E241" s="18"/>
      <c r="F241" s="18"/>
      <c r="G241" s="24"/>
      <c r="H241" s="29"/>
    </row>
    <row r="242" spans="1:8" ht="15" customHeight="1" x14ac:dyDescent="0.2">
      <c r="A242" s="20"/>
      <c r="B242" s="18"/>
      <c r="C242" s="18"/>
      <c r="D242" s="18"/>
      <c r="E242" s="18"/>
      <c r="F242" s="18"/>
      <c r="G242" s="24"/>
      <c r="H242" s="29"/>
    </row>
    <row r="243" spans="1:8" ht="15" customHeight="1" x14ac:dyDescent="0.2">
      <c r="A243" s="20"/>
      <c r="B243" s="18"/>
      <c r="C243" s="18"/>
      <c r="D243" s="18"/>
      <c r="E243" s="18"/>
      <c r="F243" s="18"/>
      <c r="G243" s="24"/>
      <c r="H243" s="29"/>
    </row>
    <row r="244" spans="1:8" ht="15" customHeight="1" x14ac:dyDescent="0.2">
      <c r="A244" s="20"/>
      <c r="B244" s="18"/>
      <c r="C244" s="18"/>
      <c r="D244" s="18"/>
      <c r="E244" s="18"/>
      <c r="F244" s="18"/>
      <c r="G244" s="24"/>
      <c r="H244" s="29"/>
    </row>
    <row r="245" spans="1:8" ht="15" customHeight="1" x14ac:dyDescent="0.2">
      <c r="A245" s="20"/>
      <c r="B245" s="18"/>
      <c r="C245" s="18"/>
      <c r="D245" s="18"/>
      <c r="E245" s="18"/>
      <c r="F245" s="18"/>
      <c r="G245" s="24"/>
      <c r="H245" s="29"/>
    </row>
    <row r="246" spans="1:8" ht="15" customHeight="1" x14ac:dyDescent="0.2">
      <c r="A246" s="20"/>
      <c r="B246" s="18"/>
      <c r="C246" s="18"/>
      <c r="D246" s="18"/>
      <c r="E246" s="18"/>
      <c r="F246" s="18"/>
      <c r="G246" s="24"/>
      <c r="H246" s="29"/>
    </row>
    <row r="247" spans="1:8" ht="15" customHeight="1" x14ac:dyDescent="0.2">
      <c r="A247" s="20"/>
      <c r="B247" s="18"/>
      <c r="C247" s="18"/>
      <c r="D247" s="18"/>
      <c r="E247" s="18"/>
      <c r="F247" s="18"/>
      <c r="G247" s="24"/>
      <c r="H247" s="29"/>
    </row>
    <row r="248" spans="1:8" ht="15" customHeight="1" x14ac:dyDescent="0.2">
      <c r="A248" s="35"/>
      <c r="B248" s="32"/>
      <c r="C248" s="32"/>
      <c r="D248" s="32"/>
      <c r="E248" s="32"/>
      <c r="F248" s="32"/>
      <c r="G248" s="33"/>
      <c r="H248" s="34"/>
    </row>
    <row r="249" spans="1:8" ht="15" customHeight="1" x14ac:dyDescent="0.2">
      <c r="A249" s="20"/>
      <c r="B249" s="18"/>
      <c r="C249" s="18"/>
      <c r="D249" s="18"/>
      <c r="E249" s="18"/>
      <c r="F249" s="18"/>
      <c r="G249" s="24"/>
      <c r="H249" s="29"/>
    </row>
    <row r="250" spans="1:8" ht="15" customHeight="1" x14ac:dyDescent="0.2">
      <c r="A250" s="20"/>
      <c r="B250" s="18"/>
      <c r="C250" s="18"/>
      <c r="D250" s="18"/>
      <c r="E250" s="18"/>
      <c r="F250" s="18"/>
      <c r="G250" s="24"/>
      <c r="H250" s="29"/>
    </row>
    <row r="251" spans="1:8" ht="15" customHeight="1" x14ac:dyDescent="0.2">
      <c r="A251" s="20"/>
      <c r="B251" s="18"/>
      <c r="C251" s="18"/>
      <c r="D251" s="18"/>
      <c r="E251" s="18"/>
      <c r="F251" s="18"/>
      <c r="G251" s="24"/>
      <c r="H251" s="29"/>
    </row>
    <row r="252" spans="1:8" ht="15" customHeight="1" x14ac:dyDescent="0.2">
      <c r="A252" s="20"/>
      <c r="B252" s="18"/>
      <c r="C252" s="18"/>
      <c r="D252" s="18"/>
      <c r="E252" s="18"/>
      <c r="F252" s="18"/>
      <c r="G252" s="24"/>
      <c r="H252" s="29"/>
    </row>
    <row r="253" spans="1:8" ht="15" customHeight="1" x14ac:dyDescent="0.2">
      <c r="A253" s="20"/>
      <c r="B253" s="18"/>
      <c r="C253" s="18"/>
      <c r="D253" s="18"/>
      <c r="E253" s="18"/>
      <c r="F253" s="18"/>
      <c r="G253" s="24"/>
      <c r="H253" s="29"/>
    </row>
    <row r="254" spans="1:8" ht="15" customHeight="1" x14ac:dyDescent="0.2">
      <c r="A254" s="20"/>
      <c r="B254" s="18"/>
      <c r="C254" s="18"/>
      <c r="D254" s="18"/>
      <c r="E254" s="18"/>
      <c r="F254" s="18"/>
      <c r="G254" s="24"/>
      <c r="H254" s="29"/>
    </row>
    <row r="255" spans="1:8" ht="15" customHeight="1" x14ac:dyDescent="0.2">
      <c r="A255" s="20"/>
      <c r="B255" s="18"/>
      <c r="C255" s="18"/>
      <c r="D255" s="18"/>
      <c r="E255" s="18"/>
      <c r="F255" s="18"/>
      <c r="G255" s="24"/>
      <c r="H255" s="29"/>
    </row>
    <row r="256" spans="1:8" ht="15" customHeight="1" x14ac:dyDescent="0.2">
      <c r="A256" s="20"/>
      <c r="B256" s="18"/>
      <c r="C256" s="18"/>
      <c r="D256" s="18"/>
      <c r="E256" s="18"/>
      <c r="F256" s="18"/>
      <c r="G256" s="24"/>
      <c r="H256" s="29"/>
    </row>
    <row r="257" spans="1:8" ht="15" customHeight="1" x14ac:dyDescent="0.2">
      <c r="A257" s="20"/>
      <c r="B257" s="18"/>
      <c r="C257" s="18"/>
      <c r="D257" s="18"/>
      <c r="E257" s="18"/>
      <c r="F257" s="18"/>
      <c r="G257" s="24"/>
      <c r="H257" s="29"/>
    </row>
    <row r="258" spans="1:8" ht="15" customHeight="1" x14ac:dyDescent="0.2">
      <c r="A258" s="20"/>
      <c r="B258" s="18"/>
      <c r="C258" s="18"/>
      <c r="D258" s="18"/>
      <c r="E258" s="18"/>
      <c r="F258" s="18"/>
      <c r="G258" s="24"/>
      <c r="H258" s="29"/>
    </row>
    <row r="259" spans="1:8" ht="15" customHeight="1" x14ac:dyDescent="0.2">
      <c r="A259" s="20"/>
      <c r="B259" s="18"/>
      <c r="C259" s="18"/>
      <c r="D259" s="18"/>
      <c r="E259" s="18"/>
      <c r="F259" s="18"/>
      <c r="G259" s="24"/>
      <c r="H259" s="29"/>
    </row>
    <row r="260" spans="1:8" ht="15" customHeight="1" x14ac:dyDescent="0.2">
      <c r="A260" s="20"/>
      <c r="B260" s="18"/>
      <c r="C260" s="18"/>
      <c r="D260" s="18"/>
      <c r="E260" s="18"/>
      <c r="F260" s="18"/>
      <c r="G260" s="24"/>
      <c r="H260" s="29"/>
    </row>
    <row r="261" spans="1:8" ht="15" customHeight="1" x14ac:dyDescent="0.2">
      <c r="A261" s="20"/>
      <c r="B261" s="18"/>
      <c r="C261" s="18"/>
      <c r="D261" s="18"/>
      <c r="E261" s="18"/>
      <c r="F261" s="18"/>
      <c r="G261" s="24"/>
      <c r="H261" s="29"/>
    </row>
    <row r="262" spans="1:8" ht="15" customHeight="1" x14ac:dyDescent="0.2">
      <c r="A262" s="20"/>
      <c r="B262" s="18"/>
      <c r="C262" s="18"/>
      <c r="D262" s="18"/>
      <c r="E262" s="18"/>
      <c r="F262" s="18"/>
      <c r="G262" s="24"/>
      <c r="H262" s="29"/>
    </row>
    <row r="263" spans="1:8" ht="15" customHeight="1" x14ac:dyDescent="0.2">
      <c r="A263" s="20"/>
      <c r="B263" s="18"/>
      <c r="C263" s="18"/>
      <c r="D263" s="18"/>
      <c r="E263" s="18"/>
      <c r="F263" s="18"/>
      <c r="G263" s="24"/>
      <c r="H263" s="29"/>
    </row>
    <row r="264" spans="1:8" ht="15" customHeight="1" x14ac:dyDescent="0.2">
      <c r="A264" s="20"/>
      <c r="B264" s="18"/>
      <c r="C264" s="18"/>
      <c r="D264" s="18"/>
      <c r="E264" s="18"/>
      <c r="F264" s="18"/>
      <c r="G264" s="24"/>
      <c r="H264" s="29"/>
    </row>
    <row r="265" spans="1:8" ht="15" customHeight="1" x14ac:dyDescent="0.2">
      <c r="A265" s="20"/>
      <c r="B265" s="18"/>
      <c r="C265" s="18"/>
      <c r="D265" s="18"/>
      <c r="E265" s="18"/>
      <c r="F265" s="18"/>
      <c r="G265" s="24"/>
      <c r="H265" s="29"/>
    </row>
    <row r="266" spans="1:8" ht="15" customHeight="1" x14ac:dyDescent="0.2">
      <c r="A266" s="20"/>
      <c r="B266" s="18"/>
      <c r="C266" s="18"/>
      <c r="D266" s="18"/>
      <c r="E266" s="18"/>
      <c r="F266" s="18"/>
      <c r="G266" s="24"/>
      <c r="H266" s="29"/>
    </row>
    <row r="267" spans="1:8" ht="15" customHeight="1" x14ac:dyDescent="0.2">
      <c r="A267" s="20"/>
      <c r="B267" s="18"/>
      <c r="C267" s="18"/>
      <c r="D267" s="18"/>
      <c r="E267" s="18"/>
      <c r="F267" s="18"/>
      <c r="G267" s="24"/>
      <c r="H267" s="29"/>
    </row>
    <row r="268" spans="1:8" ht="15" customHeight="1" x14ac:dyDescent="0.2">
      <c r="A268" s="20"/>
      <c r="B268" s="18"/>
      <c r="C268" s="18"/>
      <c r="D268" s="18"/>
      <c r="E268" s="18"/>
      <c r="F268" s="18"/>
      <c r="G268" s="24"/>
      <c r="H268" s="29"/>
    </row>
    <row r="269" spans="1:8" ht="15" customHeight="1" x14ac:dyDescent="0.2">
      <c r="A269" s="20"/>
      <c r="B269" s="18"/>
      <c r="C269" s="18"/>
      <c r="D269" s="18"/>
      <c r="E269" s="18"/>
      <c r="F269" s="18"/>
      <c r="G269" s="24"/>
      <c r="H269" s="29"/>
    </row>
    <row r="270" spans="1:8" ht="15" customHeight="1" x14ac:dyDescent="0.2">
      <c r="A270" s="20"/>
      <c r="B270" s="18"/>
      <c r="C270" s="18"/>
      <c r="D270" s="18"/>
      <c r="E270" s="18"/>
      <c r="F270" s="18"/>
      <c r="G270" s="24"/>
      <c r="H270" s="29"/>
    </row>
    <row r="271" spans="1:8" ht="15" customHeight="1" x14ac:dyDescent="0.2">
      <c r="A271" s="20"/>
      <c r="B271" s="18"/>
      <c r="C271" s="18"/>
      <c r="D271" s="18"/>
      <c r="E271" s="18"/>
      <c r="F271" s="18"/>
      <c r="G271" s="24"/>
      <c r="H271" s="29"/>
    </row>
    <row r="272" spans="1:8" ht="15" customHeight="1" x14ac:dyDescent="0.2">
      <c r="A272" s="20"/>
      <c r="B272" s="18"/>
      <c r="C272" s="18"/>
      <c r="D272" s="18"/>
      <c r="E272" s="18"/>
      <c r="F272" s="18"/>
      <c r="G272" s="24"/>
      <c r="H272" s="29"/>
    </row>
    <row r="273" spans="1:8" ht="15" customHeight="1" x14ac:dyDescent="0.2">
      <c r="A273" s="20"/>
      <c r="B273" s="18"/>
      <c r="C273" s="18"/>
      <c r="D273" s="18"/>
      <c r="E273" s="18"/>
      <c r="F273" s="18"/>
      <c r="G273" s="24"/>
      <c r="H273" s="29"/>
    </row>
    <row r="274" spans="1:8" ht="15" customHeight="1" x14ac:dyDescent="0.2">
      <c r="A274" s="20"/>
      <c r="B274" s="18"/>
      <c r="C274" s="18"/>
      <c r="D274" s="18"/>
      <c r="E274" s="18"/>
      <c r="F274" s="18"/>
      <c r="G274" s="24"/>
      <c r="H274" s="29"/>
    </row>
    <row r="275" spans="1:8" ht="15" customHeight="1" x14ac:dyDescent="0.2">
      <c r="A275" s="20"/>
      <c r="B275" s="18"/>
      <c r="C275" s="18"/>
      <c r="D275" s="18"/>
      <c r="E275" s="18"/>
      <c r="F275" s="18"/>
      <c r="G275" s="24"/>
      <c r="H275" s="29"/>
    </row>
    <row r="276" spans="1:8" ht="15" customHeight="1" x14ac:dyDescent="0.2">
      <c r="A276" s="20"/>
      <c r="B276" s="18"/>
      <c r="C276" s="18"/>
      <c r="D276" s="18"/>
      <c r="E276" s="18"/>
      <c r="F276" s="18"/>
      <c r="G276" s="24"/>
      <c r="H276" s="29"/>
    </row>
    <row r="277" spans="1:8" ht="15" customHeight="1" x14ac:dyDescent="0.2">
      <c r="A277" s="20"/>
      <c r="B277" s="18"/>
      <c r="C277" s="18"/>
      <c r="D277" s="18"/>
      <c r="E277" s="18"/>
      <c r="F277" s="18"/>
      <c r="G277" s="24"/>
      <c r="H277" s="29"/>
    </row>
    <row r="278" spans="1:8" ht="15" customHeight="1" x14ac:dyDescent="0.2">
      <c r="A278" s="35"/>
      <c r="B278" s="32"/>
      <c r="C278" s="32"/>
      <c r="D278" s="32"/>
      <c r="E278" s="32"/>
      <c r="F278" s="32"/>
      <c r="G278" s="33"/>
      <c r="H278" s="34"/>
    </row>
    <row r="279" spans="1:8" ht="15" customHeight="1" x14ac:dyDescent="0.2">
      <c r="A279" s="20"/>
      <c r="B279" s="18"/>
      <c r="C279" s="18"/>
      <c r="D279" s="18"/>
      <c r="E279" s="18"/>
      <c r="F279" s="18"/>
      <c r="G279" s="24"/>
      <c r="H279" s="29"/>
    </row>
    <row r="280" spans="1:8" ht="15" customHeight="1" x14ac:dyDescent="0.2">
      <c r="A280" s="20"/>
      <c r="B280" s="18"/>
      <c r="C280" s="18"/>
      <c r="D280" s="18"/>
      <c r="E280" s="18"/>
      <c r="F280" s="18"/>
      <c r="G280" s="24"/>
      <c r="H280" s="29"/>
    </row>
    <row r="281" spans="1:8" ht="15" customHeight="1" x14ac:dyDescent="0.2">
      <c r="A281" s="20"/>
      <c r="B281" s="18"/>
      <c r="C281" s="18"/>
      <c r="D281" s="18"/>
      <c r="E281" s="18"/>
      <c r="F281" s="18"/>
      <c r="G281" s="24"/>
      <c r="H281" s="29"/>
    </row>
    <row r="282" spans="1:8" ht="15" customHeight="1" x14ac:dyDescent="0.2">
      <c r="A282" s="20"/>
      <c r="B282" s="18"/>
      <c r="C282" s="18"/>
      <c r="D282" s="18"/>
      <c r="E282" s="18"/>
      <c r="F282" s="18"/>
      <c r="G282" s="24"/>
      <c r="H282" s="29"/>
    </row>
    <row r="283" spans="1:8" ht="15" customHeight="1" x14ac:dyDescent="0.2">
      <c r="A283" s="20"/>
      <c r="B283" s="18"/>
      <c r="C283" s="18"/>
      <c r="D283" s="18"/>
      <c r="E283" s="18"/>
      <c r="F283" s="18"/>
      <c r="G283" s="24"/>
      <c r="H283" s="29"/>
    </row>
    <row r="284" spans="1:8" ht="15" customHeight="1" x14ac:dyDescent="0.2">
      <c r="A284" s="20"/>
      <c r="B284" s="18"/>
      <c r="C284" s="18"/>
      <c r="D284" s="18"/>
      <c r="E284" s="18"/>
      <c r="F284" s="18"/>
      <c r="G284" s="24"/>
      <c r="H284" s="29"/>
    </row>
    <row r="285" spans="1:8" ht="15" customHeight="1" x14ac:dyDescent="0.2">
      <c r="A285" s="20"/>
      <c r="B285" s="18"/>
      <c r="C285" s="18"/>
      <c r="D285" s="18"/>
      <c r="E285" s="18"/>
      <c r="F285" s="18"/>
      <c r="G285" s="24"/>
      <c r="H285" s="29"/>
    </row>
    <row r="286" spans="1:8" ht="15" customHeight="1" x14ac:dyDescent="0.2">
      <c r="A286" s="20"/>
      <c r="B286" s="18"/>
      <c r="C286" s="18"/>
      <c r="D286" s="18"/>
      <c r="E286" s="18"/>
      <c r="F286" s="18"/>
      <c r="G286" s="24"/>
      <c r="H286" s="29"/>
    </row>
    <row r="287" spans="1:8" ht="15" customHeight="1" x14ac:dyDescent="0.2">
      <c r="A287" s="20"/>
      <c r="B287" s="18"/>
      <c r="C287" s="18"/>
      <c r="D287" s="18"/>
      <c r="E287" s="18"/>
      <c r="F287" s="18"/>
      <c r="G287" s="24"/>
      <c r="H287" s="29"/>
    </row>
    <row r="288" spans="1:8" ht="15" customHeight="1" x14ac:dyDescent="0.2">
      <c r="A288" s="20"/>
      <c r="B288" s="18"/>
      <c r="C288" s="18"/>
      <c r="D288" s="18"/>
      <c r="E288" s="18"/>
      <c r="F288" s="18"/>
      <c r="G288" s="24"/>
      <c r="H288" s="29"/>
    </row>
    <row r="289" spans="1:8" ht="15" customHeight="1" x14ac:dyDescent="0.2">
      <c r="A289" s="20"/>
      <c r="B289" s="18"/>
      <c r="C289" s="18"/>
      <c r="D289" s="18"/>
      <c r="E289" s="18"/>
      <c r="F289" s="18"/>
      <c r="G289" s="24"/>
      <c r="H289" s="29"/>
    </row>
    <row r="290" spans="1:8" ht="15" customHeight="1" x14ac:dyDescent="0.2">
      <c r="A290" s="20"/>
      <c r="B290" s="18"/>
      <c r="C290" s="18"/>
      <c r="D290" s="18"/>
      <c r="E290" s="18"/>
      <c r="F290" s="18"/>
      <c r="G290" s="24"/>
      <c r="H290" s="29"/>
    </row>
    <row r="291" spans="1:8" ht="15" customHeight="1" x14ac:dyDescent="0.2">
      <c r="A291" s="20"/>
      <c r="B291" s="18"/>
      <c r="C291" s="18"/>
      <c r="D291" s="18"/>
      <c r="E291" s="18"/>
      <c r="F291" s="18"/>
      <c r="G291" s="24"/>
      <c r="H291" s="29"/>
    </row>
    <row r="292" spans="1:8" ht="15" customHeight="1" x14ac:dyDescent="0.2">
      <c r="A292" s="20"/>
      <c r="B292" s="18"/>
      <c r="C292" s="18"/>
      <c r="D292" s="18"/>
      <c r="E292" s="18"/>
      <c r="F292" s="18"/>
      <c r="G292" s="24"/>
      <c r="H292" s="29"/>
    </row>
    <row r="293" spans="1:8" ht="15" customHeight="1" x14ac:dyDescent="0.2">
      <c r="A293" s="20"/>
      <c r="B293" s="18"/>
      <c r="C293" s="18"/>
      <c r="D293" s="18"/>
      <c r="E293" s="18"/>
      <c r="F293" s="18"/>
      <c r="G293" s="24"/>
      <c r="H293" s="29"/>
    </row>
    <row r="294" spans="1:8" ht="15" customHeight="1" x14ac:dyDescent="0.2">
      <c r="A294" s="20"/>
      <c r="B294" s="18"/>
      <c r="C294" s="18"/>
      <c r="D294" s="18"/>
      <c r="E294" s="18"/>
      <c r="F294" s="18"/>
      <c r="G294" s="24"/>
      <c r="H294" s="29"/>
    </row>
    <row r="295" spans="1:8" ht="15" customHeight="1" x14ac:dyDescent="0.2">
      <c r="A295" s="20"/>
      <c r="B295" s="18"/>
      <c r="C295" s="18"/>
      <c r="D295" s="18"/>
      <c r="E295" s="18"/>
      <c r="F295" s="18"/>
      <c r="G295" s="24"/>
      <c r="H295" s="29"/>
    </row>
    <row r="296" spans="1:8" ht="15" customHeight="1" x14ac:dyDescent="0.2">
      <c r="A296" s="20"/>
      <c r="B296" s="18"/>
      <c r="C296" s="18"/>
      <c r="D296" s="18"/>
      <c r="E296" s="18"/>
      <c r="F296" s="18"/>
      <c r="G296" s="24"/>
      <c r="H296" s="29"/>
    </row>
    <row r="297" spans="1:8" ht="15" customHeight="1" x14ac:dyDescent="0.2">
      <c r="A297" s="20"/>
      <c r="B297" s="18"/>
      <c r="C297" s="18"/>
      <c r="D297" s="18"/>
      <c r="E297" s="18"/>
      <c r="F297" s="18"/>
      <c r="G297" s="24"/>
      <c r="H297" s="29"/>
    </row>
    <row r="298" spans="1:8" ht="15" customHeight="1" x14ac:dyDescent="0.2">
      <c r="A298" s="20"/>
      <c r="B298" s="18"/>
      <c r="C298" s="18"/>
      <c r="D298" s="18"/>
      <c r="E298" s="18"/>
      <c r="F298" s="18"/>
      <c r="G298" s="24"/>
      <c r="H298" s="29"/>
    </row>
    <row r="299" spans="1:8" ht="15" customHeight="1" x14ac:dyDescent="0.2">
      <c r="A299" s="20"/>
      <c r="B299" s="18"/>
      <c r="C299" s="18"/>
      <c r="D299" s="18"/>
      <c r="E299" s="18"/>
      <c r="F299" s="18"/>
      <c r="G299" s="24"/>
      <c r="H299" s="29"/>
    </row>
    <row r="300" spans="1:8" ht="15" customHeight="1" x14ac:dyDescent="0.2">
      <c r="A300" s="20"/>
      <c r="B300" s="18"/>
      <c r="C300" s="18"/>
      <c r="D300" s="18"/>
      <c r="E300" s="18"/>
      <c r="F300" s="18"/>
      <c r="G300" s="24"/>
      <c r="H300" s="29"/>
    </row>
    <row r="301" spans="1:8" ht="15" customHeight="1" x14ac:dyDescent="0.2">
      <c r="A301" s="20"/>
      <c r="B301" s="18"/>
      <c r="C301" s="18"/>
      <c r="D301" s="18"/>
      <c r="E301" s="18"/>
      <c r="F301" s="18"/>
      <c r="G301" s="24"/>
      <c r="H301" s="29"/>
    </row>
    <row r="302" spans="1:8" ht="15" customHeight="1" x14ac:dyDescent="0.2">
      <c r="A302" s="35"/>
      <c r="B302" s="32"/>
      <c r="C302" s="32"/>
      <c r="D302" s="32"/>
      <c r="E302" s="32"/>
      <c r="F302" s="32"/>
      <c r="G302" s="33"/>
      <c r="H302" s="34"/>
    </row>
    <row r="303" spans="1:8" ht="15" customHeight="1" x14ac:dyDescent="0.2">
      <c r="A303" s="20"/>
      <c r="B303" s="18"/>
      <c r="C303" s="18"/>
      <c r="D303" s="18"/>
      <c r="E303" s="18"/>
      <c r="F303" s="18"/>
      <c r="G303" s="24"/>
      <c r="H303" s="29"/>
    </row>
    <row r="304" spans="1:8" ht="15" customHeight="1" x14ac:dyDescent="0.2">
      <c r="A304" s="20"/>
      <c r="B304" s="18"/>
      <c r="C304" s="18"/>
      <c r="D304" s="18"/>
      <c r="E304" s="18"/>
      <c r="F304" s="18"/>
      <c r="G304" s="24"/>
      <c r="H304" s="29"/>
    </row>
    <row r="305" spans="1:8" ht="15" customHeight="1" x14ac:dyDescent="0.2">
      <c r="A305" s="20"/>
      <c r="B305" s="18"/>
      <c r="C305" s="18"/>
      <c r="D305" s="18"/>
      <c r="E305" s="18"/>
      <c r="F305" s="18"/>
      <c r="G305" s="24"/>
      <c r="H305" s="29"/>
    </row>
    <row r="306" spans="1:8" ht="15" customHeight="1" x14ac:dyDescent="0.2">
      <c r="A306" s="20"/>
      <c r="B306" s="18"/>
      <c r="C306" s="18"/>
      <c r="D306" s="18"/>
      <c r="E306" s="18"/>
      <c r="F306" s="18"/>
      <c r="G306" s="24"/>
      <c r="H306" s="29"/>
    </row>
    <row r="307" spans="1:8" ht="15" customHeight="1" x14ac:dyDescent="0.2">
      <c r="A307" s="20"/>
      <c r="B307" s="18"/>
      <c r="C307" s="18"/>
      <c r="D307" s="18"/>
      <c r="E307" s="18"/>
      <c r="F307" s="18"/>
      <c r="G307" s="24"/>
      <c r="H307" s="29"/>
    </row>
    <row r="308" spans="1:8" ht="15" customHeight="1" x14ac:dyDescent="0.2">
      <c r="A308" s="20"/>
      <c r="B308" s="18"/>
      <c r="C308" s="18"/>
      <c r="D308" s="18"/>
      <c r="E308" s="18"/>
      <c r="F308" s="18"/>
      <c r="G308" s="24"/>
      <c r="H308" s="29"/>
    </row>
    <row r="309" spans="1:8" ht="15" customHeight="1" x14ac:dyDescent="0.2">
      <c r="A309" s="20"/>
      <c r="B309" s="18"/>
      <c r="C309" s="18"/>
      <c r="D309" s="18"/>
      <c r="E309" s="18"/>
      <c r="F309" s="18"/>
      <c r="G309" s="24"/>
      <c r="H309" s="29"/>
    </row>
    <row r="310" spans="1:8" ht="15" customHeight="1" x14ac:dyDescent="0.2">
      <c r="A310" s="20"/>
      <c r="B310" s="18"/>
      <c r="C310" s="18"/>
      <c r="D310" s="18"/>
      <c r="E310" s="18"/>
      <c r="F310" s="18"/>
      <c r="G310" s="24"/>
      <c r="H310" s="29"/>
    </row>
    <row r="311" spans="1:8" ht="15" customHeight="1" x14ac:dyDescent="0.2">
      <c r="A311" s="20"/>
      <c r="B311" s="18"/>
      <c r="C311" s="18"/>
      <c r="D311" s="18"/>
      <c r="E311" s="18"/>
      <c r="F311" s="18"/>
      <c r="G311" s="24"/>
      <c r="H311" s="29"/>
    </row>
    <row r="312" spans="1:8" ht="15" customHeight="1" x14ac:dyDescent="0.2">
      <c r="A312" s="20"/>
      <c r="B312" s="18"/>
      <c r="C312" s="18"/>
      <c r="D312" s="18"/>
      <c r="E312" s="18"/>
      <c r="F312" s="18"/>
      <c r="G312" s="24"/>
      <c r="H312" s="29"/>
    </row>
    <row r="313" spans="1:8" ht="15" customHeight="1" x14ac:dyDescent="0.2">
      <c r="A313" s="20"/>
      <c r="B313" s="18"/>
      <c r="C313" s="18"/>
      <c r="D313" s="18"/>
      <c r="E313" s="18"/>
      <c r="F313" s="18"/>
      <c r="G313" s="24"/>
      <c r="H313" s="29"/>
    </row>
    <row r="314" spans="1:8" ht="15" customHeight="1" x14ac:dyDescent="0.2">
      <c r="A314" s="20"/>
      <c r="B314" s="18"/>
      <c r="C314" s="18"/>
      <c r="D314" s="18"/>
      <c r="E314" s="18"/>
      <c r="F314" s="18"/>
      <c r="G314" s="24"/>
      <c r="H314" s="29"/>
    </row>
    <row r="315" spans="1:8" ht="15" customHeight="1" x14ac:dyDescent="0.2">
      <c r="A315" s="20"/>
      <c r="B315" s="18"/>
      <c r="C315" s="18"/>
      <c r="D315" s="18"/>
      <c r="E315" s="18"/>
      <c r="F315" s="18"/>
      <c r="G315" s="24"/>
      <c r="H315" s="29"/>
    </row>
  </sheetData>
  <mergeCells count="21">
    <mergeCell ref="T39:T41"/>
    <mergeCell ref="T42:T45"/>
    <mergeCell ref="T28:T31"/>
    <mergeCell ref="T32:T34"/>
    <mergeCell ref="J36:J37"/>
    <mergeCell ref="K36:S36"/>
    <mergeCell ref="T36:T38"/>
    <mergeCell ref="K38:S38"/>
    <mergeCell ref="J17:M17"/>
    <mergeCell ref="S17:T17"/>
    <mergeCell ref="J24:T24"/>
    <mergeCell ref="J25:J26"/>
    <mergeCell ref="K25:S25"/>
    <mergeCell ref="T25:T27"/>
    <mergeCell ref="K27:S27"/>
    <mergeCell ref="A14:A15"/>
    <mergeCell ref="B14:B15"/>
    <mergeCell ref="C14:F14"/>
    <mergeCell ref="J14:T14"/>
    <mergeCell ref="J15:M15"/>
    <mergeCell ref="S15:T15"/>
  </mergeCells>
  <conditionalFormatting sqref="T35:T75 T32 T14:T28 A76:H315 I14:S75 B14:H15 A26:H33 B17:H75 A14:A75 A37:H4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14</vt:i4>
      </vt:variant>
    </vt:vector>
  </HeadingPairs>
  <TitlesOfParts>
    <vt:vector size="23" baseType="lpstr">
      <vt:lpstr>MC-FR</vt:lpstr>
      <vt:lpstr>MC-INF-BE</vt:lpstr>
      <vt:lpstr>MC-INF-BLD</vt:lpstr>
      <vt:lpstr>MC-INF-PIS</vt:lpstr>
      <vt:lpstr>MC-SUP-PIL</vt:lpstr>
      <vt:lpstr>MC-SUP-VIG</vt:lpstr>
      <vt:lpstr>MC-SUP-LAJ</vt:lpstr>
      <vt:lpstr>MC-AR</vt:lpstr>
      <vt:lpstr>Escadas</vt:lpstr>
      <vt:lpstr>'MC-AR'!Area_de_impressao</vt:lpstr>
      <vt:lpstr>'MC-FR'!Area_de_impressao</vt:lpstr>
      <vt:lpstr>'MC-INF-BE'!Area_de_impressao</vt:lpstr>
      <vt:lpstr>'MC-INF-BLD'!Area_de_impressao</vt:lpstr>
      <vt:lpstr>'MC-INF-PIS'!Area_de_impressao</vt:lpstr>
      <vt:lpstr>'MC-SUP-LAJ'!Area_de_impressao</vt:lpstr>
      <vt:lpstr>'MC-SUP-PIL'!Area_de_impressao</vt:lpstr>
      <vt:lpstr>'MC-SUP-VIG'!Area_de_impressao</vt:lpstr>
      <vt:lpstr>'MC-AR'!Titulos_de_impressao</vt:lpstr>
      <vt:lpstr>'MC-INF-BLD'!Titulos_de_impressao</vt:lpstr>
      <vt:lpstr>'MC-INF-PIS'!Titulos_de_impressao</vt:lpstr>
      <vt:lpstr>'MC-SUP-LAJ'!Titulos_de_impressao</vt:lpstr>
      <vt:lpstr>'MC-SUP-PIL'!Titulos_de_impressao</vt:lpstr>
      <vt:lpstr>'MC-SUP-VIG'!Titulos_de_impressao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Roberto</cp:lastModifiedBy>
  <cp:lastPrinted>2020-06-11T19:36:00Z</cp:lastPrinted>
  <dcterms:created xsi:type="dcterms:W3CDTF">2000-01-24T12:46:16Z</dcterms:created>
  <dcterms:modified xsi:type="dcterms:W3CDTF">2021-05-11T15:42:29Z</dcterms:modified>
</cp:coreProperties>
</file>